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0. IVV - MARÇO 2020\SINTESE ESTATISTICA\EXPORTAÇÃO\110. Outubro 2022\"/>
    </mc:Choice>
  </mc:AlternateContent>
  <xr:revisionPtr revIDLastSave="0" documentId="13_ncr:1_{672377FC-2596-4F9F-9094-46B2C5529ABE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60" i="89" l="1"/>
  <c r="AT60" i="89" s="1"/>
  <c r="AS38" i="89"/>
  <c r="AT38" i="89" s="1"/>
  <c r="AS16" i="89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AS60" i="88"/>
  <c r="AT60" i="88" s="1"/>
  <c r="AS38" i="88"/>
  <c r="AT38" i="88" s="1"/>
  <c r="AS16" i="88"/>
  <c r="AT16" i="88" s="1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R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19" i="88"/>
  <c r="J7" i="70" l="1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68" i="46" l="1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P91" i="86"/>
  <c r="L91" i="86"/>
  <c r="F91" i="86"/>
  <c r="D53" i="2" l="1"/>
  <c r="C53" i="2"/>
  <c r="C7" i="2" l="1"/>
  <c r="D7" i="2"/>
  <c r="C10" i="2"/>
  <c r="D10" i="2"/>
  <c r="AS67" i="89"/>
  <c r="AS52" i="89"/>
  <c r="AS53" i="89"/>
  <c r="AS54" i="89"/>
  <c r="AS55" i="89"/>
  <c r="AS56" i="89"/>
  <c r="AS57" i="89"/>
  <c r="AS58" i="89"/>
  <c r="AS59" i="89"/>
  <c r="AS51" i="89"/>
  <c r="AR52" i="89"/>
  <c r="AR53" i="89"/>
  <c r="AR54" i="89"/>
  <c r="AR55" i="89"/>
  <c r="AR56" i="89"/>
  <c r="AR57" i="89"/>
  <c r="AR58" i="89"/>
  <c r="AR59" i="89"/>
  <c r="AR60" i="89"/>
  <c r="AR61" i="89"/>
  <c r="AR62" i="89"/>
  <c r="AR51" i="89"/>
  <c r="AS61" i="89"/>
  <c r="AS62" i="89"/>
  <c r="AS45" i="89"/>
  <c r="AS37" i="89"/>
  <c r="AS23" i="89"/>
  <c r="AS14" i="89"/>
  <c r="AS15" i="89"/>
  <c r="N20" i="89"/>
  <c r="N21" i="89"/>
  <c r="N22" i="89"/>
  <c r="AR63" i="89"/>
  <c r="AS63" i="89"/>
  <c r="AS67" i="88"/>
  <c r="AS59" i="88"/>
  <c r="N64" i="88"/>
  <c r="N65" i="88"/>
  <c r="N66" i="88"/>
  <c r="N67" i="88"/>
  <c r="N42" i="88"/>
  <c r="N43" i="88"/>
  <c r="N44" i="88"/>
  <c r="N45" i="88"/>
  <c r="AD42" i="88"/>
  <c r="AD43" i="88"/>
  <c r="AD44" i="88"/>
  <c r="AD45" i="88"/>
  <c r="AS45" i="88"/>
  <c r="AS37" i="88"/>
  <c r="AS23" i="88"/>
  <c r="AS15" i="88"/>
  <c r="B95" i="47"/>
  <c r="C95" i="47"/>
  <c r="AS36" i="89"/>
  <c r="AS58" i="88"/>
  <c r="AS36" i="88"/>
  <c r="AS14" i="88"/>
  <c r="N74" i="66"/>
  <c r="O74" i="66"/>
  <c r="N75" i="66"/>
  <c r="O75" i="66"/>
  <c r="L74" i="66"/>
  <c r="F74" i="66"/>
  <c r="N28" i="66"/>
  <c r="O28" i="66"/>
  <c r="P28" i="66" s="1"/>
  <c r="L28" i="66"/>
  <c r="F28" i="66"/>
  <c r="AD66" i="89"/>
  <c r="N66" i="89"/>
  <c r="H95" i="47"/>
  <c r="I95" i="47"/>
  <c r="AS35" i="89"/>
  <c r="AS13" i="89"/>
  <c r="AS57" i="88"/>
  <c r="AS35" i="88"/>
  <c r="AS13" i="88"/>
  <c r="N76" i="70"/>
  <c r="O76" i="70"/>
  <c r="P76" i="70" s="1"/>
  <c r="N77" i="70"/>
  <c r="O77" i="70"/>
  <c r="L76" i="70"/>
  <c r="F76" i="70"/>
  <c r="N73" i="66"/>
  <c r="O73" i="66"/>
  <c r="L73" i="66"/>
  <c r="F73" i="66"/>
  <c r="N25" i="66"/>
  <c r="O25" i="66"/>
  <c r="N26" i="66"/>
  <c r="O26" i="66"/>
  <c r="N27" i="66"/>
  <c r="O27" i="66"/>
  <c r="N29" i="66"/>
  <c r="O29" i="66"/>
  <c r="P29" i="66" s="1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D53" i="84"/>
  <c r="C53" i="84"/>
  <c r="N78" i="70"/>
  <c r="N79" i="70"/>
  <c r="N80" i="70"/>
  <c r="N81" i="70"/>
  <c r="N82" i="70"/>
  <c r="O78" i="70"/>
  <c r="L77" i="70"/>
  <c r="L78" i="70"/>
  <c r="L79" i="70"/>
  <c r="L80" i="70"/>
  <c r="L81" i="70"/>
  <c r="F77" i="70"/>
  <c r="F78" i="70"/>
  <c r="F79" i="70"/>
  <c r="F80" i="70"/>
  <c r="F81" i="70"/>
  <c r="F82" i="70"/>
  <c r="N54" i="70"/>
  <c r="O54" i="70"/>
  <c r="N55" i="70"/>
  <c r="O55" i="70"/>
  <c r="L54" i="70"/>
  <c r="F54" i="70"/>
  <c r="B32" i="81"/>
  <c r="C32" i="81"/>
  <c r="H32" i="81"/>
  <c r="I32" i="81"/>
  <c r="B61" i="3"/>
  <c r="C61" i="3"/>
  <c r="AS34" i="89"/>
  <c r="AS12" i="89"/>
  <c r="AD65" i="89"/>
  <c r="AS56" i="88"/>
  <c r="AS34" i="88"/>
  <c r="AS12" i="88"/>
  <c r="N93" i="86"/>
  <c r="O93" i="86"/>
  <c r="N94" i="86"/>
  <c r="O94" i="86"/>
  <c r="L93" i="86"/>
  <c r="L94" i="86"/>
  <c r="F93" i="86"/>
  <c r="I50" i="84"/>
  <c r="J50" i="84"/>
  <c r="I53" i="84"/>
  <c r="J53" i="84"/>
  <c r="M67" i="88"/>
  <c r="AC45" i="88"/>
  <c r="M45" i="88"/>
  <c r="M44" i="88"/>
  <c r="AC44" i="88"/>
  <c r="I95" i="46"/>
  <c r="H95" i="46"/>
  <c r="AS33" i="89"/>
  <c r="AS11" i="89"/>
  <c r="AS55" i="88"/>
  <c r="AS33" i="88"/>
  <c r="AS11" i="88"/>
  <c r="I95" i="48"/>
  <c r="H95" i="48"/>
  <c r="O79" i="70"/>
  <c r="O80" i="70"/>
  <c r="O81" i="70"/>
  <c r="F75" i="66"/>
  <c r="L75" i="66"/>
  <c r="AS32" i="89"/>
  <c r="AS10" i="89"/>
  <c r="AS54" i="88"/>
  <c r="AS32" i="88"/>
  <c r="AS10" i="88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3" i="70"/>
  <c r="N53" i="70"/>
  <c r="O53" i="70"/>
  <c r="F53" i="70"/>
  <c r="B32" i="70"/>
  <c r="C32" i="70"/>
  <c r="H32" i="70"/>
  <c r="I32" i="70"/>
  <c r="B32" i="66"/>
  <c r="C32" i="66"/>
  <c r="N58" i="47"/>
  <c r="O58" i="47"/>
  <c r="P58" i="47" s="1"/>
  <c r="L58" i="47"/>
  <c r="F58" i="47"/>
  <c r="AS66" i="89" l="1"/>
  <c r="AS43" i="88"/>
  <c r="AS44" i="88"/>
  <c r="AS42" i="88"/>
  <c r="AT59" i="89"/>
  <c r="P75" i="66"/>
  <c r="P74" i="66"/>
  <c r="P25" i="66"/>
  <c r="P77" i="70"/>
  <c r="P73" i="66"/>
  <c r="P55" i="70"/>
  <c r="P27" i="66"/>
  <c r="P26" i="66"/>
  <c r="P79" i="70"/>
  <c r="P54" i="70"/>
  <c r="P81" i="70"/>
  <c r="P80" i="70"/>
  <c r="P78" i="70"/>
  <c r="P53" i="70"/>
  <c r="P94" i="86"/>
  <c r="P93" i="86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J33" i="84"/>
  <c r="I33" i="84"/>
  <c r="D33" i="84"/>
  <c r="C33" i="84"/>
  <c r="J13" i="84"/>
  <c r="I13" i="84"/>
  <c r="L75" i="70"/>
  <c r="N75" i="70"/>
  <c r="O75" i="70"/>
  <c r="F75" i="70"/>
  <c r="F30" i="70"/>
  <c r="F31" i="70"/>
  <c r="L30" i="70"/>
  <c r="N30" i="70"/>
  <c r="O30" i="70"/>
  <c r="L31" i="70"/>
  <c r="N31" i="70"/>
  <c r="O31" i="70"/>
  <c r="F26" i="66"/>
  <c r="F27" i="66"/>
  <c r="F29" i="66"/>
  <c r="F30" i="66"/>
  <c r="F53" i="66"/>
  <c r="F76" i="66"/>
  <c r="F77" i="66"/>
  <c r="F78" i="66"/>
  <c r="F79" i="66"/>
  <c r="F80" i="66"/>
  <c r="L76" i="66"/>
  <c r="N76" i="66"/>
  <c r="O76" i="66"/>
  <c r="L77" i="66"/>
  <c r="N77" i="66"/>
  <c r="O77" i="66"/>
  <c r="L78" i="66"/>
  <c r="N78" i="66"/>
  <c r="O78" i="66"/>
  <c r="L79" i="66"/>
  <c r="N79" i="66"/>
  <c r="O79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F88" i="86"/>
  <c r="F89" i="86"/>
  <c r="L88" i="86"/>
  <c r="N88" i="86"/>
  <c r="O88" i="86"/>
  <c r="L89" i="86"/>
  <c r="N89" i="86"/>
  <c r="O89" i="86"/>
  <c r="AD64" i="89"/>
  <c r="N64" i="89"/>
  <c r="AS31" i="89"/>
  <c r="AS9" i="89"/>
  <c r="AS31" i="88"/>
  <c r="AS9" i="88"/>
  <c r="AS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N69" i="70"/>
  <c r="O69" i="70"/>
  <c r="N70" i="70"/>
  <c r="O70" i="70"/>
  <c r="N71" i="70"/>
  <c r="O71" i="70"/>
  <c r="N72" i="70"/>
  <c r="O72" i="70"/>
  <c r="N73" i="70"/>
  <c r="O73" i="70"/>
  <c r="N74" i="70"/>
  <c r="O74" i="70"/>
  <c r="O82" i="70"/>
  <c r="P82" i="70" s="1"/>
  <c r="L69" i="70"/>
  <c r="L70" i="70"/>
  <c r="L71" i="70"/>
  <c r="L72" i="70"/>
  <c r="L73" i="70"/>
  <c r="L74" i="70"/>
  <c r="L82" i="70"/>
  <c r="F69" i="70"/>
  <c r="F70" i="70"/>
  <c r="F71" i="70"/>
  <c r="F72" i="70"/>
  <c r="F73" i="70"/>
  <c r="F74" i="70"/>
  <c r="N50" i="70"/>
  <c r="O50" i="70"/>
  <c r="N51" i="70"/>
  <c r="O51" i="70"/>
  <c r="L50" i="70"/>
  <c r="F50" i="70"/>
  <c r="L18" i="70"/>
  <c r="L19" i="70"/>
  <c r="F18" i="70"/>
  <c r="N18" i="70"/>
  <c r="O18" i="70"/>
  <c r="N28" i="70"/>
  <c r="O28" i="70"/>
  <c r="N29" i="70"/>
  <c r="O29" i="70"/>
  <c r="L28" i="70"/>
  <c r="L29" i="70"/>
  <c r="F28" i="70"/>
  <c r="F29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L94" i="36"/>
  <c r="F94" i="36"/>
  <c r="AS30" i="89"/>
  <c r="AS8" i="89"/>
  <c r="A19" i="89"/>
  <c r="AS52" i="88"/>
  <c r="AS30" i="88"/>
  <c r="AS8" i="88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AS64" i="89" l="1"/>
  <c r="P75" i="70"/>
  <c r="P91" i="68"/>
  <c r="P56" i="68"/>
  <c r="P77" i="66"/>
  <c r="P92" i="68"/>
  <c r="P76" i="66"/>
  <c r="P68" i="46"/>
  <c r="P94" i="36"/>
  <c r="P82" i="66"/>
  <c r="P81" i="66"/>
  <c r="P78" i="66"/>
  <c r="P69" i="46"/>
  <c r="P58" i="83"/>
  <c r="P31" i="70"/>
  <c r="P30" i="70"/>
  <c r="P80" i="66"/>
  <c r="P79" i="66"/>
  <c r="P53" i="66"/>
  <c r="P30" i="66"/>
  <c r="P22" i="66"/>
  <c r="P51" i="47"/>
  <c r="P54" i="81"/>
  <c r="P94" i="47"/>
  <c r="P52" i="66"/>
  <c r="P51" i="70"/>
  <c r="P89" i="86"/>
  <c r="P88" i="86"/>
  <c r="P72" i="70"/>
  <c r="P28" i="70"/>
  <c r="P71" i="70"/>
  <c r="P50" i="70"/>
  <c r="P69" i="70"/>
  <c r="P29" i="70"/>
  <c r="P94" i="68"/>
  <c r="P93" i="68"/>
  <c r="P72" i="66"/>
  <c r="P51" i="66"/>
  <c r="P53" i="48"/>
  <c r="P74" i="70"/>
  <c r="P70" i="70"/>
  <c r="P55" i="36"/>
  <c r="P53" i="81"/>
  <c r="P57" i="83"/>
  <c r="P24" i="66"/>
  <c r="P73" i="70"/>
  <c r="P23" i="66"/>
  <c r="P18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T67" i="89"/>
  <c r="AC67" i="89"/>
  <c r="AB67" i="89"/>
  <c r="AA67" i="89"/>
  <c r="Z67" i="89"/>
  <c r="Y67" i="89"/>
  <c r="X67" i="89"/>
  <c r="W67" i="89"/>
  <c r="V67" i="89"/>
  <c r="U67" i="89"/>
  <c r="T67" i="89"/>
  <c r="S67" i="89"/>
  <c r="R67" i="89"/>
  <c r="N67" i="89"/>
  <c r="O67" i="89" s="1"/>
  <c r="M67" i="89"/>
  <c r="L67" i="89"/>
  <c r="K67" i="89"/>
  <c r="J67" i="89"/>
  <c r="I67" i="89"/>
  <c r="H67" i="89"/>
  <c r="G67" i="89"/>
  <c r="F67" i="89"/>
  <c r="E67" i="89"/>
  <c r="D67" i="89"/>
  <c r="C67" i="89"/>
  <c r="B67" i="89"/>
  <c r="AC66" i="89"/>
  <c r="AE66" i="89" s="1"/>
  <c r="AB66" i="89"/>
  <c r="AA66" i="89"/>
  <c r="Z66" i="89"/>
  <c r="Y66" i="89"/>
  <c r="X66" i="89"/>
  <c r="W66" i="89"/>
  <c r="V66" i="89"/>
  <c r="U66" i="89"/>
  <c r="T66" i="89"/>
  <c r="S66" i="89"/>
  <c r="R66" i="89"/>
  <c r="M66" i="89"/>
  <c r="O66" i="89" s="1"/>
  <c r="L66" i="89"/>
  <c r="K66" i="89"/>
  <c r="J66" i="89"/>
  <c r="I66" i="89"/>
  <c r="H66" i="89"/>
  <c r="G66" i="89"/>
  <c r="F66" i="89"/>
  <c r="E66" i="89"/>
  <c r="D66" i="89"/>
  <c r="C66" i="89"/>
  <c r="B66" i="89"/>
  <c r="AC65" i="89"/>
  <c r="AE65" i="89" s="1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AS65" i="89" s="1"/>
  <c r="M65" i="89"/>
  <c r="L65" i="89"/>
  <c r="K65" i="89"/>
  <c r="J65" i="89"/>
  <c r="I65" i="89"/>
  <c r="H65" i="89"/>
  <c r="G65" i="89"/>
  <c r="F65" i="89"/>
  <c r="E65" i="89"/>
  <c r="D65" i="89"/>
  <c r="C65" i="89"/>
  <c r="B65" i="89"/>
  <c r="AC64" i="89"/>
  <c r="AE64" i="89" s="1"/>
  <c r="AB64" i="89"/>
  <c r="AA64" i="89"/>
  <c r="Z64" i="89"/>
  <c r="Y64" i="89"/>
  <c r="X64" i="89"/>
  <c r="W64" i="89"/>
  <c r="V64" i="89"/>
  <c r="U64" i="89"/>
  <c r="T64" i="89"/>
  <c r="S64" i="89"/>
  <c r="R64" i="89"/>
  <c r="M64" i="89"/>
  <c r="O64" i="89" s="1"/>
  <c r="L64" i="89"/>
  <c r="K64" i="89"/>
  <c r="J64" i="89"/>
  <c r="I64" i="89"/>
  <c r="H64" i="89"/>
  <c r="G64" i="89"/>
  <c r="F64" i="89"/>
  <c r="E64" i="89"/>
  <c r="D64" i="89"/>
  <c r="C64" i="89"/>
  <c r="B64" i="89"/>
  <c r="AM63" i="89"/>
  <c r="AQ63" i="89"/>
  <c r="AP63" i="89"/>
  <c r="AO63" i="89"/>
  <c r="AN63" i="89"/>
  <c r="AL63" i="89"/>
  <c r="AK63" i="89"/>
  <c r="AJ63" i="89"/>
  <c r="AI63" i="89"/>
  <c r="AH63" i="89"/>
  <c r="AG63" i="89"/>
  <c r="O63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T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T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T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T55" i="89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T54" i="89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T53" i="89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T52" i="89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T45" i="89"/>
  <c r="AD45" i="89"/>
  <c r="AE45" i="89" s="1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O45" i="89" s="1"/>
  <c r="M45" i="89"/>
  <c r="L45" i="89"/>
  <c r="K45" i="89"/>
  <c r="J45" i="89"/>
  <c r="I45" i="89"/>
  <c r="H45" i="89"/>
  <c r="G45" i="89"/>
  <c r="F45" i="89"/>
  <c r="E45" i="89"/>
  <c r="D45" i="89"/>
  <c r="C45" i="89"/>
  <c r="B45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N44" i="89"/>
  <c r="M44" i="89"/>
  <c r="L44" i="89"/>
  <c r="K44" i="89"/>
  <c r="J44" i="89"/>
  <c r="I44" i="89"/>
  <c r="H44" i="89"/>
  <c r="G44" i="89"/>
  <c r="F44" i="89"/>
  <c r="E44" i="89"/>
  <c r="D44" i="89"/>
  <c r="C44" i="89"/>
  <c r="B44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T37" i="89" s="1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T36" i="89" s="1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T35" i="89" s="1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T34" i="89" s="1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T33" i="89" s="1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T32" i="89" s="1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T31" i="89" s="1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T23" i="89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R23" i="89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C22" i="89"/>
  <c r="AB22" i="89"/>
  <c r="AA22" i="89"/>
  <c r="Z22" i="89"/>
  <c r="Y22" i="89"/>
  <c r="X22" i="89"/>
  <c r="W22" i="89"/>
  <c r="V22" i="89"/>
  <c r="U22" i="89"/>
  <c r="T22" i="89"/>
  <c r="S22" i="89"/>
  <c r="R22" i="89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S21" i="89" s="1"/>
  <c r="AC21" i="89"/>
  <c r="AB21" i="89"/>
  <c r="AA21" i="89"/>
  <c r="Z21" i="89"/>
  <c r="Y21" i="89"/>
  <c r="X21" i="89"/>
  <c r="W21" i="89"/>
  <c r="V21" i="89"/>
  <c r="U21" i="89"/>
  <c r="T21" i="89"/>
  <c r="S21" i="89"/>
  <c r="R21" i="89"/>
  <c r="M21" i="89"/>
  <c r="O21" i="89" s="1"/>
  <c r="L21" i="89"/>
  <c r="K21" i="89"/>
  <c r="J21" i="89"/>
  <c r="I21" i="89"/>
  <c r="H21" i="89"/>
  <c r="G21" i="89"/>
  <c r="F21" i="89"/>
  <c r="E21" i="89"/>
  <c r="D21" i="89"/>
  <c r="C21" i="89"/>
  <c r="B21" i="89"/>
  <c r="AD20" i="89"/>
  <c r="AS20" i="89" s="1"/>
  <c r="AC20" i="89"/>
  <c r="AB20" i="89"/>
  <c r="AA20" i="89"/>
  <c r="Z20" i="89"/>
  <c r="Y20" i="89"/>
  <c r="X20" i="89"/>
  <c r="W20" i="89"/>
  <c r="V20" i="89"/>
  <c r="U20" i="89"/>
  <c r="T20" i="89"/>
  <c r="S20" i="89"/>
  <c r="R20" i="89"/>
  <c r="M20" i="89"/>
  <c r="O20" i="89" s="1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T16" i="89" s="1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T15" i="89" s="1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T14" i="89" s="1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T13" i="89" s="1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T12" i="89" s="1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T11" i="89" s="1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T10" i="89" s="1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T9" i="89" s="1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T67" i="88"/>
  <c r="AD67" i="88"/>
  <c r="AE67" i="88" s="1"/>
  <c r="AC67" i="88"/>
  <c r="AB67" i="88"/>
  <c r="AA67" i="88"/>
  <c r="Z67" i="88"/>
  <c r="Y67" i="88"/>
  <c r="X67" i="88"/>
  <c r="W67" i="88"/>
  <c r="V67" i="88"/>
  <c r="U67" i="88"/>
  <c r="T67" i="88"/>
  <c r="S67" i="88"/>
  <c r="R67" i="88"/>
  <c r="O67" i="88"/>
  <c r="L67" i="88"/>
  <c r="K67" i="88"/>
  <c r="J67" i="88"/>
  <c r="I67" i="88"/>
  <c r="H67" i="88"/>
  <c r="G67" i="88"/>
  <c r="F67" i="88"/>
  <c r="E67" i="88"/>
  <c r="D67" i="88"/>
  <c r="C67" i="88"/>
  <c r="B67" i="88"/>
  <c r="AD66" i="88"/>
  <c r="AS66" i="88" s="1"/>
  <c r="AC66" i="88"/>
  <c r="AB66" i="88"/>
  <c r="AA66" i="88"/>
  <c r="Z66" i="88"/>
  <c r="Y66" i="88"/>
  <c r="X66" i="88"/>
  <c r="W66" i="88"/>
  <c r="V66" i="88"/>
  <c r="U66" i="88"/>
  <c r="T66" i="88"/>
  <c r="S66" i="88"/>
  <c r="R66" i="88"/>
  <c r="M66" i="88"/>
  <c r="O66" i="88" s="1"/>
  <c r="L66" i="88"/>
  <c r="K66" i="88"/>
  <c r="J66" i="88"/>
  <c r="I66" i="88"/>
  <c r="H66" i="88"/>
  <c r="G66" i="88"/>
  <c r="F66" i="88"/>
  <c r="E66" i="88"/>
  <c r="D66" i="88"/>
  <c r="C66" i="88"/>
  <c r="B66" i="88"/>
  <c r="AD65" i="88"/>
  <c r="AS65" i="88" s="1"/>
  <c r="AC65" i="88"/>
  <c r="AB65" i="88"/>
  <c r="AA65" i="88"/>
  <c r="Z65" i="88"/>
  <c r="Y65" i="88"/>
  <c r="X65" i="88"/>
  <c r="W65" i="88"/>
  <c r="V65" i="88"/>
  <c r="U65" i="88"/>
  <c r="T65" i="88"/>
  <c r="S65" i="88"/>
  <c r="R65" i="88"/>
  <c r="M65" i="88"/>
  <c r="O65" i="88" s="1"/>
  <c r="L65" i="88"/>
  <c r="K65" i="88"/>
  <c r="J65" i="88"/>
  <c r="I65" i="88"/>
  <c r="H65" i="88"/>
  <c r="G65" i="88"/>
  <c r="F65" i="88"/>
  <c r="E65" i="88"/>
  <c r="D65" i="88"/>
  <c r="C65" i="88"/>
  <c r="B65" i="88"/>
  <c r="AD64" i="88"/>
  <c r="AS64" i="88" s="1"/>
  <c r="AC64" i="88"/>
  <c r="AB64" i="88"/>
  <c r="AA64" i="88"/>
  <c r="Z64" i="88"/>
  <c r="Y64" i="88"/>
  <c r="X64" i="88"/>
  <c r="W64" i="88"/>
  <c r="V64" i="88"/>
  <c r="U64" i="88"/>
  <c r="T64" i="88"/>
  <c r="S64" i="88"/>
  <c r="R64" i="88"/>
  <c r="M64" i="88"/>
  <c r="O64" i="88" s="1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T61" i="88" s="1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T59" i="88" s="1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T58" i="88" s="1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T57" i="88" s="1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T56" i="88" s="1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T55" i="88" s="1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T54" i="88" s="1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E45" i="88"/>
  <c r="AB45" i="88"/>
  <c r="AA45" i="88"/>
  <c r="Z45" i="88"/>
  <c r="Y45" i="88"/>
  <c r="X45" i="88"/>
  <c r="W45" i="88"/>
  <c r="V45" i="88"/>
  <c r="U45" i="88"/>
  <c r="T45" i="88"/>
  <c r="S45" i="88"/>
  <c r="R45" i="88"/>
  <c r="O45" i="88"/>
  <c r="L45" i="88"/>
  <c r="K45" i="88"/>
  <c r="J45" i="88"/>
  <c r="I45" i="88"/>
  <c r="H45" i="88"/>
  <c r="G45" i="88"/>
  <c r="F45" i="88"/>
  <c r="E45" i="88"/>
  <c r="D45" i="88"/>
  <c r="C45" i="88"/>
  <c r="B45" i="88"/>
  <c r="AE44" i="88"/>
  <c r="AB44" i="88"/>
  <c r="AA44" i="88"/>
  <c r="Z44" i="88"/>
  <c r="Y44" i="88"/>
  <c r="X44" i="88"/>
  <c r="W44" i="88"/>
  <c r="V44" i="88"/>
  <c r="U44" i="88"/>
  <c r="T44" i="88"/>
  <c r="S44" i="88"/>
  <c r="R44" i="88"/>
  <c r="O44" i="88"/>
  <c r="L44" i="88"/>
  <c r="K44" i="88"/>
  <c r="J44" i="88"/>
  <c r="I44" i="88"/>
  <c r="H44" i="88"/>
  <c r="G44" i="88"/>
  <c r="F44" i="88"/>
  <c r="E44" i="88"/>
  <c r="D44" i="88"/>
  <c r="C44" i="88"/>
  <c r="B44" i="88"/>
  <c r="AC43" i="88"/>
  <c r="AE43" i="88" s="1"/>
  <c r="AB43" i="88"/>
  <c r="AA43" i="88"/>
  <c r="Z43" i="88"/>
  <c r="Y43" i="88"/>
  <c r="X43" i="88"/>
  <c r="W43" i="88"/>
  <c r="V43" i="88"/>
  <c r="U43" i="88"/>
  <c r="T43" i="88"/>
  <c r="S43" i="88"/>
  <c r="R43" i="88"/>
  <c r="M43" i="88"/>
  <c r="O43" i="88" s="1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C42" i="88"/>
  <c r="AE42" i="88" s="1"/>
  <c r="AB42" i="88"/>
  <c r="AA42" i="88"/>
  <c r="Z42" i="88"/>
  <c r="Y42" i="88"/>
  <c r="X42" i="88"/>
  <c r="W42" i="88"/>
  <c r="V42" i="88"/>
  <c r="U42" i="88"/>
  <c r="T42" i="88"/>
  <c r="S42" i="88"/>
  <c r="R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T37" i="88" s="1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T36" i="88" s="1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T35" i="88" s="1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T34" i="88" s="1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T33" i="88" s="1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T32" i="88" s="1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T23" i="88"/>
  <c r="AD23" i="88"/>
  <c r="AE23" i="88" s="1"/>
  <c r="AC23" i="88"/>
  <c r="AB23" i="88"/>
  <c r="AA23" i="88"/>
  <c r="Z23" i="88"/>
  <c r="Y23" i="88"/>
  <c r="X23" i="88"/>
  <c r="W23" i="88"/>
  <c r="V23" i="88"/>
  <c r="U23" i="88"/>
  <c r="T23" i="88"/>
  <c r="S23" i="88"/>
  <c r="R23" i="88"/>
  <c r="N23" i="88"/>
  <c r="O23" i="88" s="1"/>
  <c r="M23" i="88"/>
  <c r="L23" i="88"/>
  <c r="K23" i="88"/>
  <c r="J23" i="88"/>
  <c r="I23" i="88"/>
  <c r="H23" i="88"/>
  <c r="G23" i="88"/>
  <c r="F23" i="88"/>
  <c r="E23" i="88"/>
  <c r="D23" i="88"/>
  <c r="C23" i="88"/>
  <c r="B23" i="88"/>
  <c r="AD22" i="88"/>
  <c r="AC22" i="88"/>
  <c r="AB22" i="88"/>
  <c r="AA22" i="88"/>
  <c r="Z22" i="88"/>
  <c r="Y22" i="88"/>
  <c r="X22" i="88"/>
  <c r="W22" i="88"/>
  <c r="V22" i="88"/>
  <c r="U22" i="88"/>
  <c r="T22" i="88"/>
  <c r="S22" i="88"/>
  <c r="R22" i="88"/>
  <c r="N22" i="88"/>
  <c r="M22" i="88"/>
  <c r="L22" i="88"/>
  <c r="K22" i="88"/>
  <c r="J22" i="88"/>
  <c r="I22" i="88"/>
  <c r="H22" i="88"/>
  <c r="G22" i="88"/>
  <c r="F22" i="88"/>
  <c r="E22" i="88"/>
  <c r="D22" i="88"/>
  <c r="C22" i="88"/>
  <c r="B22" i="88"/>
  <c r="AD21" i="88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M21" i="88"/>
  <c r="L21" i="88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T15" i="88" s="1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T14" i="88" s="1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T13" i="88" s="1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T12" i="88" s="1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T11" i="88" s="1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T10" i="88" s="1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U32" i="87"/>
  <c r="T32" i="87"/>
  <c r="S32" i="87"/>
  <c r="R32" i="87"/>
  <c r="P32" i="87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U21" i="87"/>
  <c r="T21" i="87"/>
  <c r="S21" i="87"/>
  <c r="R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AJ10" i="87"/>
  <c r="U10" i="87"/>
  <c r="T10" i="87"/>
  <c r="S10" i="87"/>
  <c r="R10" i="87"/>
  <c r="P10" i="87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S43" i="89" l="1"/>
  <c r="AS42" i="89"/>
  <c r="O44" i="89"/>
  <c r="AS44" i="89"/>
  <c r="AT44" i="89" s="1"/>
  <c r="AE22" i="89"/>
  <c r="AS22" i="89"/>
  <c r="AT22" i="89" s="1"/>
  <c r="AE44" i="89"/>
  <c r="AE66" i="88"/>
  <c r="AS20" i="88"/>
  <c r="AM65" i="88"/>
  <c r="AE22" i="88"/>
  <c r="AS22" i="88"/>
  <c r="AS21" i="88"/>
  <c r="O22" i="88"/>
  <c r="E33" i="87"/>
  <c r="M33" i="87"/>
  <c r="P11" i="87"/>
  <c r="AK42" i="88"/>
  <c r="AL66" i="88"/>
  <c r="AJ20" i="89"/>
  <c r="AL43" i="89"/>
  <c r="AE43" i="89"/>
  <c r="O22" i="89"/>
  <c r="AE21" i="88"/>
  <c r="O43" i="89"/>
  <c r="AE65" i="88"/>
  <c r="O21" i="88"/>
  <c r="O65" i="89"/>
  <c r="AE21" i="89"/>
  <c r="AI20" i="88"/>
  <c r="AL42" i="89"/>
  <c r="AH44" i="89"/>
  <c r="AP44" i="89"/>
  <c r="AI22" i="88"/>
  <c r="AQ22" i="88"/>
  <c r="AG23" i="89"/>
  <c r="AI42" i="89"/>
  <c r="AQ42" i="89"/>
  <c r="AM44" i="89"/>
  <c r="AH66" i="89"/>
  <c r="AP66" i="89"/>
  <c r="AG67" i="89"/>
  <c r="AO67" i="89"/>
  <c r="AK64" i="88"/>
  <c r="AN67" i="89"/>
  <c r="AN42" i="88"/>
  <c r="AG23" i="88"/>
  <c r="AI64" i="88"/>
  <c r="AQ64" i="88"/>
  <c r="AH65" i="88"/>
  <c r="AP65" i="88"/>
  <c r="AN67" i="88"/>
  <c r="AG20" i="88"/>
  <c r="AO20" i="88"/>
  <c r="G33" i="87"/>
  <c r="O33" i="87"/>
  <c r="AN23" i="88"/>
  <c r="AO42" i="88"/>
  <c r="AQ45" i="88"/>
  <c r="O42" i="89"/>
  <c r="D11" i="87"/>
  <c r="J22" i="87"/>
  <c r="AK20" i="88"/>
  <c r="AN20" i="88"/>
  <c r="AQ21" i="88"/>
  <c r="AJ44" i="88"/>
  <c r="AO66" i="88"/>
  <c r="AE20" i="89"/>
  <c r="AM42" i="89"/>
  <c r="AL66" i="89"/>
  <c r="AK23" i="89"/>
  <c r="AL20" i="89"/>
  <c r="AJ64" i="89"/>
  <c r="AE64" i="88"/>
  <c r="AJ65" i="88"/>
  <c r="AL67" i="88"/>
  <c r="AG67" i="88"/>
  <c r="AO67" i="88"/>
  <c r="AL21" i="89"/>
  <c r="AJ22" i="89"/>
  <c r="AH23" i="89"/>
  <c r="AI45" i="89"/>
  <c r="AQ45" i="89"/>
  <c r="AG65" i="89"/>
  <c r="AO65" i="89"/>
  <c r="AI66" i="89"/>
  <c r="AQ66" i="89"/>
  <c r="AH67" i="89"/>
  <c r="AP67" i="89"/>
  <c r="AH44" i="88"/>
  <c r="AP44" i="88"/>
  <c r="AH64" i="88"/>
  <c r="AP64" i="88"/>
  <c r="AL64" i="88"/>
  <c r="AK65" i="88"/>
  <c r="AJ66" i="88"/>
  <c r="AH42" i="89"/>
  <c r="AP42" i="89"/>
  <c r="AL44" i="89"/>
  <c r="AK22" i="88"/>
  <c r="AI23" i="88"/>
  <c r="AQ23" i="88"/>
  <c r="AI44" i="88"/>
  <c r="AQ44" i="88"/>
  <c r="AJ21" i="89"/>
  <c r="AN21" i="89"/>
  <c r="AT51" i="89"/>
  <c r="AE42" i="89"/>
  <c r="AR64" i="89"/>
  <c r="AT64" i="89" s="1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T44" i="88" s="1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U33" i="87"/>
  <c r="P22" i="87"/>
  <c r="AR42" i="89"/>
  <c r="AT29" i="89"/>
  <c r="AR44" i="89"/>
  <c r="AR22" i="89"/>
  <c r="AR21" i="89"/>
  <c r="AT21" i="89" s="1"/>
  <c r="AR23" i="89"/>
  <c r="AR65" i="89"/>
  <c r="AT65" i="89" s="1"/>
  <c r="AR66" i="89"/>
  <c r="AT66" i="89" s="1"/>
  <c r="AR67" i="89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R66" i="88"/>
  <c r="AT66" i="88" s="1"/>
  <c r="AO63" i="88"/>
  <c r="AR43" i="88"/>
  <c r="AT43" i="88" s="1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D33" i="87"/>
  <c r="L33" i="87"/>
  <c r="G22" i="87"/>
  <c r="O22" i="87"/>
  <c r="J7" i="87"/>
  <c r="AT22" i="88" l="1"/>
  <c r="AT43" i="89"/>
  <c r="AT65" i="88"/>
  <c r="AT21" i="88"/>
  <c r="AT64" i="88"/>
  <c r="AT20" i="89"/>
  <c r="AT42" i="89"/>
  <c r="K11" i="87"/>
  <c r="AT20" i="88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2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1" i="70" l="1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90" i="86"/>
  <c r="P55" i="3"/>
  <c r="P94" i="3"/>
  <c r="P56" i="81"/>
  <c r="P58" i="86"/>
  <c r="P59" i="47"/>
  <c r="P53" i="36"/>
  <c r="P77" i="68"/>
  <c r="P78" i="68"/>
  <c r="P57" i="47"/>
  <c r="P87" i="86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2" i="86"/>
  <c r="L92" i="86"/>
  <c r="N92" i="86"/>
  <c r="O92" i="86"/>
  <c r="B61" i="86"/>
  <c r="C61" i="86"/>
  <c r="F54" i="3"/>
  <c r="N54" i="3"/>
  <c r="O54" i="3"/>
  <c r="L54" i="3"/>
  <c r="F92" i="83"/>
  <c r="N92" i="83"/>
  <c r="O92" i="83"/>
  <c r="L92" i="83"/>
  <c r="N49" i="70"/>
  <c r="O49" i="70"/>
  <c r="L49" i="70"/>
  <c r="F4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49" i="70"/>
  <c r="P90" i="68"/>
  <c r="P86" i="68"/>
  <c r="P69" i="66"/>
  <c r="P68" i="66"/>
  <c r="P16" i="66"/>
  <c r="P17" i="66"/>
  <c r="P92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G47" i="84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P52" i="84"/>
  <c r="O52" i="84"/>
  <c r="M52" i="84"/>
  <c r="G52" i="84"/>
  <c r="P51" i="84"/>
  <c r="O51" i="84"/>
  <c r="M51" i="84"/>
  <c r="G51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N15" i="85" l="1"/>
  <c r="L37" i="86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67" i="70" l="1"/>
  <c r="N67" i="70"/>
  <c r="O67" i="70"/>
  <c r="L68" i="70"/>
  <c r="N68" i="70"/>
  <c r="O68" i="70"/>
  <c r="F67" i="70"/>
  <c r="F68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F83" i="70" l="1"/>
  <c r="P58" i="46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H15" i="72" l="1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N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O17" i="70"/>
  <c r="N17" i="70"/>
  <c r="L17" i="70"/>
  <c r="K17" i="70"/>
  <c r="F17" i="70"/>
  <c r="E17" i="70"/>
  <c r="D17" i="70"/>
  <c r="O16" i="70"/>
  <c r="N16" i="70"/>
  <c r="L16" i="70"/>
  <c r="K16" i="70"/>
  <c r="F16" i="70"/>
  <c r="E16" i="70"/>
  <c r="D16" i="70"/>
  <c r="O15" i="70"/>
  <c r="N15" i="70"/>
  <c r="L15" i="70"/>
  <c r="K15" i="70"/>
  <c r="F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<sst xmlns="http://schemas.openxmlformats.org/spreadsheetml/2006/main" count="2017" uniqueCount="242">
  <si>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</si>
  <si>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</si>
  <si>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</si>
  <si>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</si>
  <si>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</si>
  <si>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</si>
  <si>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</si>
  <si>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</si>
  <si>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</si>
  <si>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</si>
  <si>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</si>
  <si>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</si>
  <si>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</si>
  <si>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</si>
  <si>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</si>
  <si>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</si>
  <si>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</si>
  <si>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</si>
  <si>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</si>
  <si>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</si>
  <si>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</si>
  <si>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</si>
  <si>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</si>
  <si>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</si>
  <si>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</si>
  <si>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</si>
  <si>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</si>
  <si>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</si>
  <si>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</si>
  <si>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</si>
  <si>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</si>
  <si>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</si>
  <si>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</si>
  <si>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</si>
  <si>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</si>
  <si>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</si>
  <si>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</si>
  <si>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</si>
  <si>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</si>
  <si>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</si>
  <si>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</si>
  <si>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</si>
  <si>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</si>
  <si>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</si>
  <si>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</si>
  <si>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</si>
  <si>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</si>
  <si>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</si>
  <si>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</si>
  <si>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</si>
  <si>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</si>
  <si>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</si>
  <si>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</si>
  <si>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</si>
  <si>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</si>
  <si>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</si>
  <si>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</si>
  <si>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</si>
  <si>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</si>
  <si>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</si>
  <si>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</si>
  <si>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</si>
  <si>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</si>
  <si>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</si>
  <si>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</si>
  <si>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</si>
  <si>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</si>
  <si>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</si>
  <si>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</si>
  <si>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</si>
  <si>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</si>
  <si>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</si>
  <si>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</si>
  <si>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</si>
  <si>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</si>
  <si>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</si>
  <si>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</si>
  <si>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</si>
  <si>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</si>
  <si>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</si>
  <si>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</si>
  <si>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</si>
  <si>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</si>
  <si>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</si>
  <si>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</si>
  <si>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</si>
  <si>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</si>
  <si>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</si>
  <si>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</si>
  <si>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</si>
  <si>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</si>
  <si>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</si>
  <si>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</si>
  <si>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</si>
  <si>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</si>
  <si>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</si>
  <si>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</si>
  <si>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</si>
  <si>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</si>
  <si>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</si>
  <si>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</si>
  <si>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</si>
  <si>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</si>
  <si>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</si>
  <si>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</si>
  <si>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</si>
  <si>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</si>
  <si>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</si>
  <si>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</si>
  <si>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</si>
  <si>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</si>
  <si>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</si>
  <si>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</si>
  <si>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</si>
  <si>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</si>
  <si>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</si>
  <si>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</si>
  <si>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</si>
  <si>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</si>
  <si>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</si>
  <si>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</si>
  <si>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</si>
  <si>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</si>
  <si>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</si>
  <si>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</si>
  <si>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</si>
  <si>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</si>
  <si>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</si>
  <si>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</si>
  <si>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</si>
  <si>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</si>
  <si>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</si>
  <si>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</si>
  <si>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</si>
  <si>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</si>
  <si>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</si>
  <si>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</si>
  <si>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</si>
  <si>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</si>
  <si>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</si>
  <si>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</si>
  <si>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</si>
  <si>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</si>
  <si>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</si>
  <si>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</si>
  <si>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</si>
  <si>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</si>
  <si>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</si>
  <si>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</si>
  <si>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</si>
  <si>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</si>
  <si>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Evolução das Exportações de Vinho com DO com Destino a uma Seleção de Mercados</t>
  </si>
  <si>
    <t>2021  - Dados Definitivos - 09-08-2022</t>
  </si>
  <si>
    <t>E.U.AMERICA</t>
  </si>
  <si>
    <t>REINO UNIDO</t>
  </si>
  <si>
    <t>BRASIL</t>
  </si>
  <si>
    <t>CANADA</t>
  </si>
  <si>
    <t>ANGOLA</t>
  </si>
  <si>
    <t>SUICA</t>
  </si>
  <si>
    <t>NORUEGA</t>
  </si>
  <si>
    <t>PAISES PT N/ DETERM.</t>
  </si>
  <si>
    <t>JAPAO</t>
  </si>
  <si>
    <t>GUINE BISSAU</t>
  </si>
  <si>
    <t>CHINA</t>
  </si>
  <si>
    <t>FEDERAÇÃO RUSSA</t>
  </si>
  <si>
    <t>COREIA DO SUL</t>
  </si>
  <si>
    <t>AUSTRALIA</t>
  </si>
  <si>
    <t>MACAU</t>
  </si>
  <si>
    <t>MOCAMBIQUE</t>
  </si>
  <si>
    <t>S.TOME PRINCIPE</t>
  </si>
  <si>
    <t>EMIRATOS ARABES</t>
  </si>
  <si>
    <t>COLOMBIA</t>
  </si>
  <si>
    <t>MEXICO</t>
  </si>
  <si>
    <t>SUAZILANDIA</t>
  </si>
  <si>
    <t>SINGAPURA</t>
  </si>
  <si>
    <t>CABO VERDE</t>
  </si>
  <si>
    <t>UCRANIA</t>
  </si>
  <si>
    <t>ISRAEL</t>
  </si>
  <si>
    <t>ISLANDIA</t>
  </si>
  <si>
    <t>RUANDA</t>
  </si>
  <si>
    <t>jan-out</t>
  </si>
  <si>
    <t>nov 20 a out 2021</t>
  </si>
  <si>
    <t>nov 21 a out 2022</t>
  </si>
  <si>
    <t>Exportações por Tipo de Produto - outubro 2022 vs outubro 2021</t>
  </si>
  <si>
    <t>Evolução das Exportações de Vinho (NC 2204) por Mercado / Acondicionamento - outubro 2022 vs outubro 2021</t>
  </si>
  <si>
    <t>Evolução das Exportações com Destino a uma Seleção de Mercados (NC 2204) - outubro 2022 vs outubro 2021</t>
  </si>
  <si>
    <t>FRANCA</t>
  </si>
  <si>
    <t>ALEMANHA</t>
  </si>
  <si>
    <t>BELGICA</t>
  </si>
  <si>
    <t>PAISES BAIXOS</t>
  </si>
  <si>
    <t>POLONIA</t>
  </si>
  <si>
    <t>SUECIA</t>
  </si>
  <si>
    <t>DINAMARCA</t>
  </si>
  <si>
    <t>ESPANHA</t>
  </si>
  <si>
    <t>LUXEMBURGO</t>
  </si>
  <si>
    <t>FINLANDIA</t>
  </si>
  <si>
    <t>ITALIA</t>
  </si>
  <si>
    <t>LETONIA</t>
  </si>
  <si>
    <t>IRLANDA</t>
  </si>
  <si>
    <t>AUSTRIA</t>
  </si>
  <si>
    <t>ROMENIA</t>
  </si>
  <si>
    <t>REP. CHECA</t>
  </si>
  <si>
    <t>ESTONIA</t>
  </si>
  <si>
    <t>LITUANIA</t>
  </si>
  <si>
    <t>REINO UNIDO (IRLANDA DO NORTE)</t>
  </si>
  <si>
    <t>CHIPRE</t>
  </si>
  <si>
    <t>REP. ESLOVACA</t>
  </si>
  <si>
    <t>MALTA</t>
  </si>
  <si>
    <t>URUGUAI</t>
  </si>
  <si>
    <t>NOVA ZELANDIA</t>
  </si>
  <si>
    <t>ZAIRE</t>
  </si>
  <si>
    <t>HONG-KONG</t>
  </si>
  <si>
    <t>NIGERIA</t>
  </si>
  <si>
    <t>BULGARIA</t>
  </si>
  <si>
    <t>AFRICA DO SUL</t>
  </si>
  <si>
    <t>PARAGUAI</t>
  </si>
  <si>
    <t>CROACIA</t>
  </si>
  <si>
    <t>TAIWAN</t>
  </si>
  <si>
    <t>ESLOVENIA</t>
  </si>
  <si>
    <t>COSTA DO MARFIM</t>
  </si>
  <si>
    <t>TURQUIA</t>
  </si>
  <si>
    <t>FILIPINAS</t>
  </si>
  <si>
    <t>MARROCOS</t>
  </si>
  <si>
    <t>SENEGAL</t>
  </si>
  <si>
    <t>BIELORRUSSIA</t>
  </si>
  <si>
    <t>AZERBAIJAO</t>
  </si>
  <si>
    <t>PROV/ABAST.BORDO PT</t>
  </si>
  <si>
    <t>TIMOR LESTE</t>
  </si>
  <si>
    <t>NAMIBIA</t>
  </si>
  <si>
    <t>GRECIA</t>
  </si>
  <si>
    <t>INDONESIA</t>
  </si>
  <si>
    <t>ANDORRA</t>
  </si>
  <si>
    <t>CATAR</t>
  </si>
  <si>
    <t>REP.DOMINICANA</t>
  </si>
  <si>
    <t>TAILANDIA</t>
  </si>
  <si>
    <t>HUNGRIA</t>
  </si>
  <si>
    <t>VENEZUELA</t>
  </si>
  <si>
    <t>GUATEMALA</t>
  </si>
  <si>
    <t xml:space="preserve">outubro 2022 versus outubro 2021 </t>
  </si>
  <si>
    <t>5 - Exportações por Tipo de produto - outubro 2022 vs outubro 2021</t>
  </si>
  <si>
    <t>7 - Evolução das Exportações de Vinho (NC 2204) por Mercado / Acondicionamento - outubro 2022 vs outubro 2021</t>
  </si>
  <si>
    <t>9 - Evolução das Exportações com Destino a uma Selecção de Mercado - outubro  2022 vs outubro2021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</si>
</sst>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8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2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7" fillId="0" borderId="0" xfId="1" applyFill="1"/>
    <xf numFmtId="6" fontId="9" fillId="2" borderId="63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4" fontId="0" fillId="0" borderId="0" xfId="0" applyNumberFormat="1"/>
    <xf numFmtId="0" fontId="17" fillId="0" borderId="0" xfId="0" applyFont="1"/>
    <xf numFmtId="0" fontId="9" fillId="2" borderId="38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9" xfId="0" applyFont="1" applyBorder="1" applyAlignment="1">
      <alignment horizontal="center"/>
    </xf>
    <xf numFmtId="166" fontId="0" fillId="0" borderId="0" xfId="0" applyNumberFormat="1"/>
    <xf numFmtId="4" fontId="0" fillId="0" borderId="24" xfId="0" applyNumberFormat="1" applyBorder="1"/>
    <xf numFmtId="0" fontId="15" fillId="0" borderId="0" xfId="0" applyFont="1" applyAlignment="1">
      <alignment horizont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92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0" fillId="0" borderId="31" xfId="0" applyNumberFormat="1" applyBorder="1"/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06" t="s">
        <v>25</v>
      </c>
      <c r="F2" s="306"/>
      <c r="G2" s="306"/>
      <c r="H2" s="306"/>
      <c r="I2" s="306"/>
      <c r="J2" s="306"/>
      <c r="K2" s="306"/>
    </row>
    <row r="3" spans="2:11" ht="15.75" x14ac:dyDescent="0.25">
      <c r="E3" s="306" t="s">
        <v>238</v>
      </c>
      <c r="F3" s="306"/>
      <c r="G3" s="306"/>
      <c r="H3" s="306"/>
      <c r="I3" s="306"/>
      <c r="J3" s="306"/>
      <c r="K3" s="306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239</v>
      </c>
    </row>
    <row r="19" spans="2:8" ht="15.95" customHeight="1" x14ac:dyDescent="0.25">
      <c r="B19" s="5"/>
    </row>
    <row r="20" spans="2:8" ht="15.95" customHeight="1" x14ac:dyDescent="0.25">
      <c r="B20" s="269" t="s">
        <v>108</v>
      </c>
    </row>
    <row r="21" spans="2:8" ht="15.95" customHeight="1" x14ac:dyDescent="0.25">
      <c r="B21" s="5"/>
    </row>
    <row r="22" spans="2:8" ht="15.95" customHeight="1" x14ac:dyDescent="0.25">
      <c r="B22" s="5" t="s">
        <v>240</v>
      </c>
    </row>
    <row r="23" spans="2:8" ht="15.95" customHeight="1" x14ac:dyDescent="0.25"/>
    <row r="24" spans="2:8" ht="15.95" customHeight="1" x14ac:dyDescent="0.25">
      <c r="B24" s="269" t="s">
        <v>109</v>
      </c>
    </row>
    <row r="25" spans="2:8" ht="15.95" customHeight="1" x14ac:dyDescent="0.25"/>
    <row r="26" spans="2:8" ht="15.95" customHeight="1" x14ac:dyDescent="0.25">
      <c r="B26" s="269" t="s">
        <v>241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9" t="s">
        <v>118</v>
      </c>
    </row>
    <row r="29" spans="2:8" ht="15.95" customHeight="1" x14ac:dyDescent="0.25">
      <c r="B29" s="5"/>
    </row>
    <row r="30" spans="2:8" x14ac:dyDescent="0.25">
      <c r="B30" s="269" t="s">
        <v>119</v>
      </c>
    </row>
    <row r="31" spans="2:8" x14ac:dyDescent="0.25">
      <c r="B31" s="5"/>
    </row>
    <row r="32" spans="2:8" x14ac:dyDescent="0.25">
      <c r="B32" s="269" t="s">
        <v>120</v>
      </c>
    </row>
    <row r="33" spans="2:2" x14ac:dyDescent="0.25">
      <c r="B33" s="5"/>
    </row>
    <row r="34" spans="2:2" x14ac:dyDescent="0.25">
      <c r="B34" s="269" t="s">
        <v>121</v>
      </c>
    </row>
    <row r="36" spans="2:2" x14ac:dyDescent="0.25">
      <c r="B36" s="269" t="s">
        <v>122</v>
      </c>
    </row>
    <row r="38" spans="2:2" x14ac:dyDescent="0.25">
      <c r="B38" s="269" t="s">
        <v>123</v>
      </c>
    </row>
    <row r="39" spans="2:2" x14ac:dyDescent="0.25">
      <c r="B39" s="269"/>
    </row>
    <row r="40" spans="2:2" x14ac:dyDescent="0.25">
      <c r="B40" s="269" t="s">
        <v>124</v>
      </c>
    </row>
    <row r="42" spans="2:2" x14ac:dyDescent="0.25">
      <c r="B42" s="269" t="s">
        <v>125</v>
      </c>
    </row>
    <row r="44" spans="2:2" x14ac:dyDescent="0.25">
      <c r="B44" s="269" t="s">
        <v>126</v>
      </c>
    </row>
    <row r="46" spans="2:2" x14ac:dyDescent="0.25">
      <c r="B46" s="269" t="s">
        <v>110</v>
      </c>
    </row>
    <row r="48" spans="2:2" x14ac:dyDescent="0.25">
      <c r="B48" s="269" t="s">
        <v>111</v>
      </c>
    </row>
    <row r="50" spans="2:2" x14ac:dyDescent="0.25">
      <c r="B50" s="269" t="s">
        <v>112</v>
      </c>
    </row>
    <row r="52" spans="2:2" x14ac:dyDescent="0.25">
      <c r="B52" s="269" t="s">
        <v>113</v>
      </c>
    </row>
    <row r="54" spans="2:2" x14ac:dyDescent="0.25">
      <c r="B54" s="269" t="s">
        <v>127</v>
      </c>
    </row>
    <row r="56" spans="2:2" x14ac:dyDescent="0.25">
      <c r="B56" s="269" t="s">
        <v>128</v>
      </c>
    </row>
    <row r="58" spans="2:2" x14ac:dyDescent="0.25">
      <c r="B58" s="269" t="s">
        <v>129</v>
      </c>
    </row>
    <row r="60" spans="2:2" x14ac:dyDescent="0.25">
      <c r="B60" s="269" t="s">
        <v>130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79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13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7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136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 / 2021</v>
      </c>
      <c r="N5" s="339" t="str">
        <f>B5</f>
        <v>jan-out</v>
      </c>
      <c r="O5" s="340"/>
      <c r="P5" s="131" t="str">
        <f>L5</f>
        <v>2022 / 2021</v>
      </c>
    </row>
    <row r="6" spans="1:17" ht="19.5" customHeight="1" thickBot="1" x14ac:dyDescent="0.3">
      <c r="A6" s="359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1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6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153</v>
      </c>
      <c r="B7" s="19">
        <v>238331.57999999993</v>
      </c>
      <c r="C7" s="147">
        <v>216522.89999999985</v>
      </c>
      <c r="D7" s="214">
        <f>B7/$B$33</f>
        <v>8.7308456140662724E-2</v>
      </c>
      <c r="E7" s="246">
        <f>C7/$C$33</f>
        <v>7.9729104075966589E-2</v>
      </c>
      <c r="F7" s="52">
        <f>(C7-B7)/B7</f>
        <v>-9.1505624223193957E-2</v>
      </c>
      <c r="H7" s="19">
        <v>89157.380000000019</v>
      </c>
      <c r="I7" s="147">
        <v>92791.63900000001</v>
      </c>
      <c r="J7" s="214">
        <f t="shared" ref="J7:J32" si="0">H7/$H$33</f>
        <v>0.11708765643881455</v>
      </c>
      <c r="K7" s="246">
        <f>I7/$I$33</f>
        <v>0.12023537734546459</v>
      </c>
      <c r="L7" s="52">
        <f>(I7-H7)/H7</f>
        <v>4.0762290233292975E-2</v>
      </c>
      <c r="N7" s="40">
        <f t="shared" ref="N7:N33" si="1">(H7/B7)*10</f>
        <v>3.7408966113512965</v>
      </c>
      <c r="O7" s="149">
        <f t="shared" ref="O7:O33" si="2">(I7/C7)*10</f>
        <v>4.2855346478363296</v>
      </c>
      <c r="P7" s="52">
        <f>(O7-N7)/N7</f>
        <v>0.1455902402735203</v>
      </c>
      <c r="Q7" s="2"/>
    </row>
    <row r="8" spans="1:17" ht="20.100000000000001" customHeight="1" x14ac:dyDescent="0.25">
      <c r="A8" s="8" t="s">
        <v>186</v>
      </c>
      <c r="B8" s="19">
        <v>342808.94999999995</v>
      </c>
      <c r="C8" s="140">
        <v>330428.73</v>
      </c>
      <c r="D8" s="214">
        <f t="shared" ref="D8:D32" si="3">B8/$B$33</f>
        <v>0.12558184767499819</v>
      </c>
      <c r="E8" s="215">
        <f t="shared" ref="E8:E32" si="4">C8/$C$33</f>
        <v>0.12167205687647578</v>
      </c>
      <c r="F8" s="52">
        <f t="shared" ref="F8:F33" si="5">(C8-B8)/B8</f>
        <v>-3.6114051281333152E-2</v>
      </c>
      <c r="H8" s="19">
        <v>92667.725999999908</v>
      </c>
      <c r="I8" s="140">
        <v>92138.355000000054</v>
      </c>
      <c r="J8" s="214">
        <f t="shared" si="0"/>
        <v>0.12169768632562093</v>
      </c>
      <c r="K8" s="215">
        <f t="shared" ref="K8:K32" si="6">I8/$I$33</f>
        <v>0.11938888030003844</v>
      </c>
      <c r="L8" s="52">
        <f t="shared" ref="L8:L33" si="7">(I8-H8)/H8</f>
        <v>-5.712571386502505E-3</v>
      </c>
      <c r="N8" s="40">
        <f t="shared" si="1"/>
        <v>2.7031886419534823</v>
      </c>
      <c r="O8" s="143">
        <f t="shared" si="2"/>
        <v>2.7884486618339772</v>
      </c>
      <c r="P8" s="52">
        <f t="shared" ref="P8:P33" si="8">(O8-N8)/N8</f>
        <v>3.1540536445462806E-2</v>
      </c>
      <c r="Q8" s="2"/>
    </row>
    <row r="9" spans="1:17" ht="20.100000000000001" customHeight="1" x14ac:dyDescent="0.25">
      <c r="A9" s="8" t="s">
        <v>154</v>
      </c>
      <c r="B9" s="19">
        <v>222813.14999999991</v>
      </c>
      <c r="C9" s="140">
        <v>188432.07999999987</v>
      </c>
      <c r="D9" s="214">
        <f t="shared" si="3"/>
        <v>8.1623560479638924E-2</v>
      </c>
      <c r="E9" s="215">
        <f t="shared" si="4"/>
        <v>6.9385367171651877E-2</v>
      </c>
      <c r="F9" s="52">
        <f t="shared" si="5"/>
        <v>-0.1543044923515513</v>
      </c>
      <c r="H9" s="19">
        <v>76050.206000000064</v>
      </c>
      <c r="I9" s="140">
        <v>64957.294999999969</v>
      </c>
      <c r="J9" s="214">
        <f t="shared" si="0"/>
        <v>9.9874406271573679E-2</v>
      </c>
      <c r="K9" s="215">
        <f t="shared" si="6"/>
        <v>8.4168842794830417E-2</v>
      </c>
      <c r="L9" s="52">
        <f t="shared" si="7"/>
        <v>-0.145862997399377</v>
      </c>
      <c r="N9" s="40">
        <f t="shared" si="1"/>
        <v>3.4131830190453343</v>
      </c>
      <c r="O9" s="143">
        <f t="shared" si="2"/>
        <v>3.4472524529793445</v>
      </c>
      <c r="P9" s="52">
        <f t="shared" si="8"/>
        <v>9.9817190416994963E-3</v>
      </c>
      <c r="Q9" s="2"/>
    </row>
    <row r="10" spans="1:17" ht="20.100000000000001" customHeight="1" x14ac:dyDescent="0.25">
      <c r="A10" s="8" t="s">
        <v>155</v>
      </c>
      <c r="B10" s="19">
        <v>222481.84000000003</v>
      </c>
      <c r="C10" s="140">
        <v>200785.26000000013</v>
      </c>
      <c r="D10" s="214">
        <f t="shared" si="3"/>
        <v>8.1502191063953636E-2</v>
      </c>
      <c r="E10" s="215">
        <f t="shared" si="4"/>
        <v>7.3934114550747429E-2</v>
      </c>
      <c r="F10" s="52">
        <f t="shared" si="5"/>
        <v>-9.7520678541672873E-2</v>
      </c>
      <c r="H10" s="19">
        <v>61134.775000000001</v>
      </c>
      <c r="I10" s="140">
        <v>59143.232999999986</v>
      </c>
      <c r="J10" s="214">
        <f t="shared" si="0"/>
        <v>8.0286427569587926E-2</v>
      </c>
      <c r="K10" s="215">
        <f t="shared" si="6"/>
        <v>7.6635233667827887E-2</v>
      </c>
      <c r="L10" s="52">
        <f t="shared" si="7"/>
        <v>-3.2576254676655238E-2</v>
      </c>
      <c r="N10" s="40">
        <f t="shared" si="1"/>
        <v>2.7478546114145761</v>
      </c>
      <c r="O10" s="143">
        <f t="shared" si="2"/>
        <v>2.9455963550312383</v>
      </c>
      <c r="P10" s="52">
        <f t="shared" si="8"/>
        <v>7.1962229295263233E-2</v>
      </c>
      <c r="Q10" s="2"/>
    </row>
    <row r="11" spans="1:17" ht="20.100000000000001" customHeight="1" x14ac:dyDescent="0.25">
      <c r="A11" s="8" t="s">
        <v>156</v>
      </c>
      <c r="B11" s="19">
        <v>117472.69999999998</v>
      </c>
      <c r="C11" s="140">
        <v>112122.20000000011</v>
      </c>
      <c r="D11" s="214">
        <f t="shared" si="3"/>
        <v>4.3033995224951854E-2</v>
      </c>
      <c r="E11" s="215">
        <f t="shared" si="4"/>
        <v>4.1286175979660146E-2</v>
      </c>
      <c r="F11" s="52">
        <f t="shared" si="5"/>
        <v>-4.5546752564637312E-2</v>
      </c>
      <c r="H11" s="19">
        <v>44976.864000000009</v>
      </c>
      <c r="I11" s="140">
        <v>46984.629000000023</v>
      </c>
      <c r="J11" s="214">
        <f t="shared" si="0"/>
        <v>5.9066737938320825E-2</v>
      </c>
      <c r="K11" s="215">
        <f t="shared" si="6"/>
        <v>6.0880642460164551E-2</v>
      </c>
      <c r="L11" s="52">
        <f t="shared" si="7"/>
        <v>4.463995088674954E-2</v>
      </c>
      <c r="N11" s="40">
        <f t="shared" si="1"/>
        <v>3.828707776359956</v>
      </c>
      <c r="O11" s="143">
        <f t="shared" si="2"/>
        <v>4.1904840433027513</v>
      </c>
      <c r="P11" s="52">
        <f t="shared" si="8"/>
        <v>9.4490435957675686E-2</v>
      </c>
      <c r="Q11" s="2"/>
    </row>
    <row r="12" spans="1:17" ht="20.100000000000001" customHeight="1" x14ac:dyDescent="0.25">
      <c r="A12" s="8" t="s">
        <v>187</v>
      </c>
      <c r="B12" s="19">
        <v>186739.43000000008</v>
      </c>
      <c r="C12" s="140">
        <v>182083.32999999996</v>
      </c>
      <c r="D12" s="214">
        <f t="shared" si="3"/>
        <v>6.8408606756550555E-2</v>
      </c>
      <c r="E12" s="215">
        <f t="shared" si="4"/>
        <v>6.7047599898526086E-2</v>
      </c>
      <c r="F12" s="52">
        <f t="shared" si="5"/>
        <v>-2.4933673622116764E-2</v>
      </c>
      <c r="H12" s="19">
        <v>45296.422999999995</v>
      </c>
      <c r="I12" s="140">
        <v>42512.817999999992</v>
      </c>
      <c r="J12" s="214">
        <f t="shared" si="0"/>
        <v>5.9486404985557177E-2</v>
      </c>
      <c r="K12" s="215">
        <f t="shared" si="6"/>
        <v>5.5086263906267002E-2</v>
      </c>
      <c r="L12" s="52">
        <f t="shared" si="7"/>
        <v>-6.1453086483230772E-2</v>
      </c>
      <c r="N12" s="40">
        <f t="shared" si="1"/>
        <v>2.4256485628128979</v>
      </c>
      <c r="O12" s="143">
        <f t="shared" si="2"/>
        <v>2.3348001159688807</v>
      </c>
      <c r="P12" s="52">
        <f t="shared" si="8"/>
        <v>-3.7453260227716154E-2</v>
      </c>
      <c r="Q12" s="2"/>
    </row>
    <row r="13" spans="1:17" ht="20.100000000000001" customHeight="1" x14ac:dyDescent="0.25">
      <c r="A13" s="8" t="s">
        <v>188</v>
      </c>
      <c r="B13" s="19">
        <v>115297.35</v>
      </c>
      <c r="C13" s="140">
        <v>114446.06999999999</v>
      </c>
      <c r="D13" s="214">
        <f t="shared" si="3"/>
        <v>4.223709516636294E-2</v>
      </c>
      <c r="E13" s="215">
        <f t="shared" si="4"/>
        <v>4.2141882572768803E-2</v>
      </c>
      <c r="F13" s="52">
        <f t="shared" si="5"/>
        <v>-7.3833440230847746E-3</v>
      </c>
      <c r="H13" s="19">
        <v>40683.001999999971</v>
      </c>
      <c r="I13" s="140">
        <v>39851.237000000016</v>
      </c>
      <c r="J13" s="214">
        <f t="shared" si="0"/>
        <v>5.3427740486268221E-2</v>
      </c>
      <c r="K13" s="215">
        <f t="shared" si="6"/>
        <v>5.1637502796761048E-2</v>
      </c>
      <c r="L13" s="52">
        <f t="shared" si="7"/>
        <v>-2.0445025172920041E-2</v>
      </c>
      <c r="N13" s="40">
        <f t="shared" si="1"/>
        <v>3.5285287996645169</v>
      </c>
      <c r="O13" s="143">
        <f t="shared" si="2"/>
        <v>3.4820974630234152</v>
      </c>
      <c r="P13" s="52">
        <f t="shared" si="8"/>
        <v>-1.3158837373104717E-2</v>
      </c>
      <c r="Q13" s="2"/>
    </row>
    <row r="14" spans="1:17" ht="20.100000000000001" customHeight="1" x14ac:dyDescent="0.25">
      <c r="A14" s="8" t="s">
        <v>157</v>
      </c>
      <c r="B14" s="19">
        <v>164204.78999999992</v>
      </c>
      <c r="C14" s="140">
        <v>270228.25000000017</v>
      </c>
      <c r="D14" s="214">
        <f t="shared" si="3"/>
        <v>6.0153449684686063E-2</v>
      </c>
      <c r="E14" s="215">
        <f t="shared" si="4"/>
        <v>9.9504746465691837E-2</v>
      </c>
      <c r="F14" s="52">
        <f t="shared" si="5"/>
        <v>0.64567824117676653</v>
      </c>
      <c r="H14" s="19">
        <v>18780.929</v>
      </c>
      <c r="I14" s="140">
        <v>37583.374999999978</v>
      </c>
      <c r="J14" s="214">
        <f t="shared" si="0"/>
        <v>2.4664418832784998E-2</v>
      </c>
      <c r="K14" s="215">
        <f t="shared" si="6"/>
        <v>4.8698905674476739E-2</v>
      </c>
      <c r="L14" s="52">
        <f t="shared" si="7"/>
        <v>1.001145683474975</v>
      </c>
      <c r="N14" s="40">
        <f t="shared" si="1"/>
        <v>1.1437503741516926</v>
      </c>
      <c r="O14" s="143">
        <f t="shared" si="2"/>
        <v>1.390801109802545</v>
      </c>
      <c r="P14" s="52">
        <f t="shared" si="8"/>
        <v>0.21600057253234767</v>
      </c>
      <c r="Q14" s="2"/>
    </row>
    <row r="15" spans="1:17" ht="20.100000000000001" customHeight="1" x14ac:dyDescent="0.25">
      <c r="A15" s="8" t="s">
        <v>189</v>
      </c>
      <c r="B15" s="19">
        <v>109453.46000000006</v>
      </c>
      <c r="C15" s="140">
        <v>108507.51999999996</v>
      </c>
      <c r="D15" s="214">
        <f t="shared" si="3"/>
        <v>4.0096291946932885E-2</v>
      </c>
      <c r="E15" s="215">
        <f t="shared" si="4"/>
        <v>3.9955161117392335E-2</v>
      </c>
      <c r="F15" s="52">
        <f t="shared" si="5"/>
        <v>-8.6423946762405109E-3</v>
      </c>
      <c r="H15" s="19">
        <v>39314.483000000007</v>
      </c>
      <c r="I15" s="140">
        <v>36811.397000000012</v>
      </c>
      <c r="J15" s="214">
        <f t="shared" si="0"/>
        <v>5.1630506398613496E-2</v>
      </c>
      <c r="K15" s="215">
        <f t="shared" si="6"/>
        <v>4.7698610096850474E-2</v>
      </c>
      <c r="L15" s="52">
        <f t="shared" si="7"/>
        <v>-6.36682924203784E-2</v>
      </c>
      <c r="N15" s="40">
        <f t="shared" si="1"/>
        <v>3.5918903797102426</v>
      </c>
      <c r="O15" s="143">
        <f t="shared" si="2"/>
        <v>3.3925203525064465</v>
      </c>
      <c r="P15" s="52">
        <f t="shared" si="8"/>
        <v>-5.5505599037763316E-2</v>
      </c>
      <c r="Q15" s="2"/>
    </row>
    <row r="16" spans="1:17" ht="20.100000000000001" customHeight="1" x14ac:dyDescent="0.25">
      <c r="A16" s="8" t="s">
        <v>158</v>
      </c>
      <c r="B16" s="19">
        <v>89852.869999999981</v>
      </c>
      <c r="C16" s="140">
        <v>80737.930000000022</v>
      </c>
      <c r="D16" s="214">
        <f t="shared" si="3"/>
        <v>3.2915970932209951E-2</v>
      </c>
      <c r="E16" s="215">
        <f t="shared" si="4"/>
        <v>2.972970906933221E-2</v>
      </c>
      <c r="F16" s="52">
        <f t="shared" si="5"/>
        <v>-0.10144294778786656</v>
      </c>
      <c r="H16" s="19">
        <v>28945.215</v>
      </c>
      <c r="I16" s="140">
        <v>27684.553000000011</v>
      </c>
      <c r="J16" s="214">
        <f t="shared" si="0"/>
        <v>3.8012864324496978E-2</v>
      </c>
      <c r="K16" s="215">
        <f t="shared" si="6"/>
        <v>3.5872441875884037E-2</v>
      </c>
      <c r="L16" s="52">
        <f t="shared" si="7"/>
        <v>-4.355338179384708E-2</v>
      </c>
      <c r="N16" s="40">
        <f t="shared" si="1"/>
        <v>3.2214012752180321</v>
      </c>
      <c r="O16" s="143">
        <f t="shared" si="2"/>
        <v>3.4289401524165908</v>
      </c>
      <c r="P16" s="52">
        <f t="shared" si="8"/>
        <v>6.4425031055627163E-2</v>
      </c>
      <c r="Q16" s="2"/>
    </row>
    <row r="17" spans="1:17" ht="20.100000000000001" customHeight="1" x14ac:dyDescent="0.25">
      <c r="A17" s="8" t="s">
        <v>190</v>
      </c>
      <c r="B17" s="19">
        <v>108191.50999999998</v>
      </c>
      <c r="C17" s="140">
        <v>114178.32000000002</v>
      </c>
      <c r="D17" s="214">
        <f t="shared" si="3"/>
        <v>3.9633999428976524E-2</v>
      </c>
      <c r="E17" s="215">
        <f t="shared" si="4"/>
        <v>4.2043290379442662E-2</v>
      </c>
      <c r="F17" s="52">
        <f t="shared" si="5"/>
        <v>5.5335303112046798E-2</v>
      </c>
      <c r="H17" s="19">
        <v>24339.463999999996</v>
      </c>
      <c r="I17" s="140">
        <v>25690.615999999991</v>
      </c>
      <c r="J17" s="214">
        <f t="shared" si="0"/>
        <v>3.196427260129104E-2</v>
      </c>
      <c r="K17" s="215">
        <f t="shared" si="6"/>
        <v>3.3288784876376938E-2</v>
      </c>
      <c r="L17" s="52">
        <f t="shared" si="7"/>
        <v>5.5512808334645121E-2</v>
      </c>
      <c r="N17" s="40">
        <f t="shared" si="1"/>
        <v>2.2496648766617642</v>
      </c>
      <c r="O17" s="143">
        <f t="shared" si="2"/>
        <v>2.2500432656567364</v>
      </c>
      <c r="P17" s="52">
        <f t="shared" si="8"/>
        <v>1.6819793867862994E-4</v>
      </c>
      <c r="Q17" s="2"/>
    </row>
    <row r="18" spans="1:17" ht="20.100000000000001" customHeight="1" x14ac:dyDescent="0.25">
      <c r="A18" s="8" t="s">
        <v>191</v>
      </c>
      <c r="B18" s="19">
        <v>105301.88000000002</v>
      </c>
      <c r="C18" s="140">
        <v>89156.77</v>
      </c>
      <c r="D18" s="214">
        <f t="shared" si="3"/>
        <v>3.8575435834014668E-2</v>
      </c>
      <c r="E18" s="215">
        <f t="shared" si="4"/>
        <v>3.282973484285967E-2</v>
      </c>
      <c r="F18" s="52">
        <f t="shared" si="5"/>
        <v>-0.15332214391613913</v>
      </c>
      <c r="H18" s="19">
        <v>24800.560999999998</v>
      </c>
      <c r="I18" s="140">
        <v>21620.513000000014</v>
      </c>
      <c r="J18" s="214">
        <f t="shared" si="0"/>
        <v>3.2569817168896863E-2</v>
      </c>
      <c r="K18" s="215">
        <f t="shared" si="6"/>
        <v>2.8014922109065494E-2</v>
      </c>
      <c r="L18" s="52">
        <f t="shared" si="7"/>
        <v>-0.12822484136548301</v>
      </c>
      <c r="N18" s="40">
        <f t="shared" si="1"/>
        <v>2.3551869159411014</v>
      </c>
      <c r="O18" s="143">
        <f t="shared" si="2"/>
        <v>2.4249995821966195</v>
      </c>
      <c r="P18" s="52">
        <f t="shared" si="8"/>
        <v>2.9642091582196932E-2</v>
      </c>
      <c r="Q18" s="2"/>
    </row>
    <row r="19" spans="1:17" ht="20.100000000000001" customHeight="1" x14ac:dyDescent="0.25">
      <c r="A19" s="8" t="s">
        <v>192</v>
      </c>
      <c r="B19" s="19">
        <v>31620.460000000028</v>
      </c>
      <c r="C19" s="140">
        <v>35014.780000000006</v>
      </c>
      <c r="D19" s="214">
        <f t="shared" si="3"/>
        <v>1.158358260813604E-2</v>
      </c>
      <c r="E19" s="215">
        <f t="shared" si="4"/>
        <v>1.2893310771364486E-2</v>
      </c>
      <c r="F19" s="52">
        <f t="shared" si="5"/>
        <v>0.10734568693813989</v>
      </c>
      <c r="H19" s="19">
        <v>18204.065999999999</v>
      </c>
      <c r="I19" s="140">
        <v>17962.063999999995</v>
      </c>
      <c r="J19" s="214">
        <f t="shared" si="0"/>
        <v>2.3906842323064052E-2</v>
      </c>
      <c r="K19" s="215">
        <f t="shared" si="6"/>
        <v>2.3274462723342822E-2</v>
      </c>
      <c r="L19" s="52">
        <f t="shared" si="7"/>
        <v>-1.3293843254578623E-2</v>
      </c>
      <c r="N19" s="40">
        <f t="shared" si="1"/>
        <v>5.7570528701985939</v>
      </c>
      <c r="O19" s="143">
        <f t="shared" si="2"/>
        <v>5.1298520224887865</v>
      </c>
      <c r="P19" s="52">
        <f t="shared" si="8"/>
        <v>-0.10894477814447649</v>
      </c>
      <c r="Q19" s="2"/>
    </row>
    <row r="20" spans="1:17" ht="20.100000000000001" customHeight="1" x14ac:dyDescent="0.25">
      <c r="A20" s="8" t="s">
        <v>193</v>
      </c>
      <c r="B20" s="19">
        <v>66280.88</v>
      </c>
      <c r="C20" s="140">
        <v>88302.02999999997</v>
      </c>
      <c r="D20" s="214">
        <f t="shared" si="3"/>
        <v>2.4280799482991434E-2</v>
      </c>
      <c r="E20" s="215">
        <f t="shared" si="4"/>
        <v>3.2514998367328012E-2</v>
      </c>
      <c r="F20" s="52">
        <f t="shared" si="5"/>
        <v>0.33223985559636449</v>
      </c>
      <c r="H20" s="19">
        <v>16451.349999999999</v>
      </c>
      <c r="I20" s="140">
        <v>17272.82699999999</v>
      </c>
      <c r="J20" s="214">
        <f t="shared" si="0"/>
        <v>2.1605054082507708E-2</v>
      </c>
      <c r="K20" s="215">
        <f t="shared" si="6"/>
        <v>2.2381379341385788E-2</v>
      </c>
      <c r="L20" s="52">
        <f t="shared" si="7"/>
        <v>4.9933713646599931E-2</v>
      </c>
      <c r="N20" s="40">
        <f t="shared" si="1"/>
        <v>2.4820657178963219</v>
      </c>
      <c r="O20" s="143">
        <f t="shared" si="2"/>
        <v>1.9561075775947614</v>
      </c>
      <c r="P20" s="52">
        <f t="shared" si="8"/>
        <v>-0.21190339019199581</v>
      </c>
      <c r="Q20" s="2"/>
    </row>
    <row r="21" spans="1:17" ht="20.100000000000001" customHeight="1" x14ac:dyDescent="0.25">
      <c r="A21" s="8" t="s">
        <v>159</v>
      </c>
      <c r="B21" s="19">
        <v>43631.69999999999</v>
      </c>
      <c r="C21" s="140">
        <v>33367.040000000008</v>
      </c>
      <c r="D21" s="214">
        <f t="shared" si="3"/>
        <v>1.598368275741114E-2</v>
      </c>
      <c r="E21" s="215">
        <f t="shared" si="4"/>
        <v>1.2286572020174044E-2</v>
      </c>
      <c r="F21" s="52">
        <f t="shared" si="5"/>
        <v>-0.23525693475156786</v>
      </c>
      <c r="H21" s="19">
        <v>11983.563999999993</v>
      </c>
      <c r="I21" s="140">
        <v>10065.994000000002</v>
      </c>
      <c r="J21" s="214">
        <f t="shared" si="0"/>
        <v>1.5737647568205178E-2</v>
      </c>
      <c r="K21" s="215">
        <f t="shared" si="6"/>
        <v>1.3043078018561378E-2</v>
      </c>
      <c r="L21" s="52">
        <f t="shared" si="7"/>
        <v>-0.16001666949832219</v>
      </c>
      <c r="N21" s="40">
        <f t="shared" si="1"/>
        <v>2.7465269517346327</v>
      </c>
      <c r="O21" s="143">
        <f t="shared" si="2"/>
        <v>3.0167476647613931</v>
      </c>
      <c r="P21" s="52">
        <f t="shared" si="8"/>
        <v>9.8386332184396103E-2</v>
      </c>
      <c r="Q21" s="2"/>
    </row>
    <row r="22" spans="1:17" ht="20.100000000000001" customHeight="1" x14ac:dyDescent="0.25">
      <c r="A22" s="8" t="s">
        <v>160</v>
      </c>
      <c r="B22" s="19">
        <v>1163.0499999999995</v>
      </c>
      <c r="C22" s="140">
        <v>4069.4000000000024</v>
      </c>
      <c r="D22" s="214">
        <f t="shared" si="3"/>
        <v>4.2606229486834171E-4</v>
      </c>
      <c r="E22" s="215">
        <f t="shared" si="4"/>
        <v>1.4984540486329106E-3</v>
      </c>
      <c r="F22" s="52">
        <f t="shared" si="5"/>
        <v>2.4989037444649882</v>
      </c>
      <c r="H22" s="19">
        <v>2669.2509999999979</v>
      </c>
      <c r="I22" s="140">
        <v>9425.09</v>
      </c>
      <c r="J22" s="214">
        <f t="shared" si="0"/>
        <v>3.5054455843920251E-3</v>
      </c>
      <c r="K22" s="215">
        <f t="shared" si="6"/>
        <v>1.2212622439667918E-2</v>
      </c>
      <c r="L22" s="52">
        <f t="shared" si="7"/>
        <v>2.5309867824344758</v>
      </c>
      <c r="N22" s="40">
        <f t="shared" si="1"/>
        <v>22.950440651734656</v>
      </c>
      <c r="O22" s="143">
        <f t="shared" si="2"/>
        <v>23.160883668354046</v>
      </c>
      <c r="P22" s="52">
        <f t="shared" si="8"/>
        <v>9.1694542955751118E-3</v>
      </c>
      <c r="Q22" s="2"/>
    </row>
    <row r="23" spans="1:17" ht="20.100000000000001" customHeight="1" x14ac:dyDescent="0.25">
      <c r="A23" s="8" t="s">
        <v>194</v>
      </c>
      <c r="B23" s="19">
        <v>39437.329999999987</v>
      </c>
      <c r="C23" s="140">
        <v>37729.199999999997</v>
      </c>
      <c r="D23" s="214">
        <f t="shared" si="3"/>
        <v>1.4447151303280253E-2</v>
      </c>
      <c r="E23" s="215">
        <f t="shared" si="4"/>
        <v>1.3892827564673114E-2</v>
      </c>
      <c r="F23" s="52">
        <f t="shared" si="5"/>
        <v>-4.3312516339214409E-2</v>
      </c>
      <c r="H23" s="19">
        <v>9170.3179999999975</v>
      </c>
      <c r="I23" s="140">
        <v>8930.2970000000005</v>
      </c>
      <c r="J23" s="214">
        <f t="shared" si="0"/>
        <v>1.2043097760596783E-2</v>
      </c>
      <c r="K23" s="215">
        <f t="shared" si="6"/>
        <v>1.1571491151288645E-2</v>
      </c>
      <c r="L23" s="52">
        <f t="shared" si="7"/>
        <v>-2.6173683398983228E-2</v>
      </c>
      <c r="N23" s="40">
        <f t="shared" si="1"/>
        <v>2.3252887556028772</v>
      </c>
      <c r="O23" s="143">
        <f t="shared" si="2"/>
        <v>2.3669457608430609</v>
      </c>
      <c r="P23" s="52">
        <f t="shared" si="8"/>
        <v>1.7914766559554998E-2</v>
      </c>
      <c r="Q23" s="2"/>
    </row>
    <row r="24" spans="1:17" ht="20.100000000000001" customHeight="1" x14ac:dyDescent="0.25">
      <c r="A24" s="8" t="s">
        <v>195</v>
      </c>
      <c r="B24" s="19">
        <v>36556.949999999983</v>
      </c>
      <c r="C24" s="140">
        <v>36836.319999999985</v>
      </c>
      <c r="D24" s="214">
        <f t="shared" si="3"/>
        <v>1.3391976278222969E-2</v>
      </c>
      <c r="E24" s="215">
        <f t="shared" si="4"/>
        <v>1.3564046994824152E-2</v>
      </c>
      <c r="F24" s="52">
        <f t="shared" si="5"/>
        <v>7.642048912723921E-3</v>
      </c>
      <c r="H24" s="19">
        <v>9022.5969999999979</v>
      </c>
      <c r="I24" s="140">
        <v>8607.2559999999976</v>
      </c>
      <c r="J24" s="214">
        <f t="shared" si="0"/>
        <v>1.184910029570046E-2</v>
      </c>
      <c r="K24" s="215">
        <f t="shared" si="6"/>
        <v>1.1152908648041164E-2</v>
      </c>
      <c r="L24" s="52">
        <f t="shared" si="7"/>
        <v>-4.6033420311247464E-2</v>
      </c>
      <c r="N24" s="40">
        <f t="shared" si="1"/>
        <v>2.4680934815404463</v>
      </c>
      <c r="O24" s="143">
        <f t="shared" si="2"/>
        <v>2.336622116432912</v>
      </c>
      <c r="P24" s="52">
        <f t="shared" si="8"/>
        <v>-5.3268389585258834E-2</v>
      </c>
      <c r="Q24" s="2"/>
    </row>
    <row r="25" spans="1:17" ht="20.100000000000001" customHeight="1" x14ac:dyDescent="0.25">
      <c r="A25" s="8" t="s">
        <v>196</v>
      </c>
      <c r="B25" s="19">
        <v>20661.119999999995</v>
      </c>
      <c r="C25" s="140">
        <v>21771.680000000018</v>
      </c>
      <c r="D25" s="214">
        <f t="shared" si="3"/>
        <v>7.5688269650919507E-3</v>
      </c>
      <c r="E25" s="215">
        <f t="shared" si="4"/>
        <v>8.0168727678626272E-3</v>
      </c>
      <c r="F25" s="52">
        <f t="shared" si="5"/>
        <v>5.375120032215211E-2</v>
      </c>
      <c r="H25" s="19">
        <v>7199.1240000000016</v>
      </c>
      <c r="I25" s="140">
        <v>7662.6640000000016</v>
      </c>
      <c r="J25" s="214">
        <f t="shared" si="0"/>
        <v>9.4543890541918616E-3</v>
      </c>
      <c r="K25" s="215">
        <f t="shared" si="6"/>
        <v>9.9289473431060649E-3</v>
      </c>
      <c r="L25" s="52">
        <f t="shared" si="7"/>
        <v>6.4388389476275149E-2</v>
      </c>
      <c r="N25" s="40">
        <f t="shared" si="1"/>
        <v>3.4843822600130112</v>
      </c>
      <c r="O25" s="143">
        <f t="shared" si="2"/>
        <v>3.5195556796719387</v>
      </c>
      <c r="P25" s="52">
        <f t="shared" si="8"/>
        <v>1.0094592680768661E-2</v>
      </c>
      <c r="Q25" s="2"/>
    </row>
    <row r="26" spans="1:17" ht="20.100000000000001" customHeight="1" x14ac:dyDescent="0.25">
      <c r="A26" s="8" t="s">
        <v>161</v>
      </c>
      <c r="B26" s="19">
        <v>17180.409999999989</v>
      </c>
      <c r="C26" s="140">
        <v>17637.210000000003</v>
      </c>
      <c r="D26" s="214">
        <f t="shared" si="3"/>
        <v>6.2937319215674347E-3</v>
      </c>
      <c r="E26" s="215">
        <f t="shared" si="4"/>
        <v>6.4944583307339765E-3</v>
      </c>
      <c r="F26" s="52">
        <f t="shared" si="5"/>
        <v>2.6588422511454275E-2</v>
      </c>
      <c r="H26" s="19">
        <v>5852.0410000000011</v>
      </c>
      <c r="I26" s="140">
        <v>7519.0070000000023</v>
      </c>
      <c r="J26" s="214">
        <f t="shared" si="0"/>
        <v>7.6853062087945687E-3</v>
      </c>
      <c r="K26" s="215">
        <f t="shared" si="6"/>
        <v>9.7428028392535435E-3</v>
      </c>
      <c r="L26" s="52">
        <f t="shared" si="7"/>
        <v>0.28485207126881046</v>
      </c>
      <c r="N26" s="40">
        <f t="shared" si="1"/>
        <v>3.4062289549550941</v>
      </c>
      <c r="O26" s="143">
        <f t="shared" si="2"/>
        <v>4.2631498972910116</v>
      </c>
      <c r="P26" s="52">
        <f t="shared" si="8"/>
        <v>0.25157467500513764</v>
      </c>
      <c r="Q26" s="2"/>
    </row>
    <row r="27" spans="1:17" ht="20.100000000000001" customHeight="1" x14ac:dyDescent="0.25">
      <c r="A27" s="8" t="s">
        <v>163</v>
      </c>
      <c r="B27" s="19">
        <v>38659.480000000003</v>
      </c>
      <c r="C27" s="140">
        <v>22741.160000000003</v>
      </c>
      <c r="D27" s="214">
        <f t="shared" si="3"/>
        <v>1.416220004919545E-2</v>
      </c>
      <c r="E27" s="215">
        <f t="shared" si="4"/>
        <v>8.3738593582859348E-3</v>
      </c>
      <c r="F27" s="52">
        <f t="shared" si="5"/>
        <v>-0.41175721970393803</v>
      </c>
      <c r="H27" s="19">
        <v>11764.712000000001</v>
      </c>
      <c r="I27" s="140">
        <v>6846.0300000000007</v>
      </c>
      <c r="J27" s="214">
        <f t="shared" si="0"/>
        <v>1.5450235939611489E-2</v>
      </c>
      <c r="K27" s="215">
        <f t="shared" si="6"/>
        <v>8.8707884593823266E-3</v>
      </c>
      <c r="L27" s="52">
        <f t="shared" si="7"/>
        <v>-0.41808775259436864</v>
      </c>
      <c r="N27" s="40">
        <f t="shared" si="1"/>
        <v>3.0431635397061729</v>
      </c>
      <c r="O27" s="143">
        <f t="shared" si="2"/>
        <v>3.0104137168024847</v>
      </c>
      <c r="P27" s="52">
        <f t="shared" si="8"/>
        <v>-1.0761768954043896E-2</v>
      </c>
      <c r="Q27" s="2"/>
    </row>
    <row r="28" spans="1:17" ht="20.100000000000001" customHeight="1" x14ac:dyDescent="0.25">
      <c r="A28" s="8" t="s">
        <v>162</v>
      </c>
      <c r="B28" s="19">
        <v>81946.36</v>
      </c>
      <c r="C28" s="140">
        <v>87682.719999999972</v>
      </c>
      <c r="D28" s="214">
        <f t="shared" si="3"/>
        <v>3.001956424720115E-2</v>
      </c>
      <c r="E28" s="215">
        <f t="shared" si="4"/>
        <v>3.2286953059209159E-2</v>
      </c>
      <c r="F28" s="52">
        <f t="shared" si="5"/>
        <v>7.0001400916403986E-2</v>
      </c>
      <c r="H28" s="19">
        <v>5175.6980000000012</v>
      </c>
      <c r="I28" s="140">
        <v>6337.076</v>
      </c>
      <c r="J28" s="214">
        <f t="shared" si="0"/>
        <v>6.7970856619503578E-3</v>
      </c>
      <c r="K28" s="215">
        <f t="shared" si="6"/>
        <v>8.211307961990922E-3</v>
      </c>
      <c r="L28" s="52">
        <f t="shared" si="7"/>
        <v>0.22439060393400051</v>
      </c>
      <c r="N28" s="40">
        <f t="shared" si="1"/>
        <v>0.63159583903421712</v>
      </c>
      <c r="O28" s="143">
        <f t="shared" si="2"/>
        <v>0.72272803580910827</v>
      </c>
      <c r="P28" s="52">
        <f t="shared" si="8"/>
        <v>0.14428878587015834</v>
      </c>
      <c r="Q28" s="2"/>
    </row>
    <row r="29" spans="1:17" ht="20.100000000000001" customHeight="1" x14ac:dyDescent="0.25">
      <c r="A29" s="8" t="s">
        <v>164</v>
      </c>
      <c r="B29" s="19">
        <v>36448.83</v>
      </c>
      <c r="C29" s="140">
        <v>26929.160000000003</v>
      </c>
      <c r="D29" s="214">
        <f t="shared" si="3"/>
        <v>1.335236847518685E-2</v>
      </c>
      <c r="E29" s="215">
        <f t="shared" si="4"/>
        <v>9.915984869583578E-3</v>
      </c>
      <c r="F29" s="52">
        <f t="shared" si="5"/>
        <v>-0.26117902824315614</v>
      </c>
      <c r="H29" s="19">
        <v>8713.4679999999971</v>
      </c>
      <c r="I29" s="140">
        <v>5961.8770000000022</v>
      </c>
      <c r="J29" s="214">
        <f t="shared" si="0"/>
        <v>1.1443130648013703E-2</v>
      </c>
      <c r="K29" s="215">
        <f t="shared" si="6"/>
        <v>7.7251413867390206E-3</v>
      </c>
      <c r="L29" s="52">
        <f t="shared" si="7"/>
        <v>-0.31578597637588107</v>
      </c>
      <c r="N29" s="40">
        <f t="shared" si="1"/>
        <v>2.3906029356772209</v>
      </c>
      <c r="O29" s="143">
        <f t="shared" si="2"/>
        <v>2.2139112397118965</v>
      </c>
      <c r="P29" s="52">
        <f t="shared" si="8"/>
        <v>-7.391093406955529E-2</v>
      </c>
      <c r="Q29" s="2"/>
    </row>
    <row r="30" spans="1:17" ht="20.100000000000001" customHeight="1" x14ac:dyDescent="0.25">
      <c r="A30" s="8" t="s">
        <v>197</v>
      </c>
      <c r="B30" s="19">
        <v>11473.160000000003</v>
      </c>
      <c r="C30" s="140">
        <v>17782.020000000004</v>
      </c>
      <c r="D30" s="214">
        <f t="shared" si="3"/>
        <v>4.2029842904360666E-3</v>
      </c>
      <c r="E30" s="215">
        <f t="shared" si="4"/>
        <v>6.547780965712729E-3</v>
      </c>
      <c r="F30" s="52">
        <f t="shared" si="5"/>
        <v>0.54987989359513845</v>
      </c>
      <c r="H30" s="19">
        <v>3248.1219999999989</v>
      </c>
      <c r="I30" s="140">
        <v>4969.3839999999991</v>
      </c>
      <c r="J30" s="214">
        <f t="shared" si="0"/>
        <v>4.2656591390118799E-3</v>
      </c>
      <c r="K30" s="215">
        <f t="shared" si="6"/>
        <v>6.439112045585422E-3</v>
      </c>
      <c r="L30" s="52">
        <f t="shared" si="7"/>
        <v>0.52992529221500939</v>
      </c>
      <c r="N30" s="40">
        <f t="shared" si="1"/>
        <v>2.8310613640880087</v>
      </c>
      <c r="O30" s="143">
        <f t="shared" si="2"/>
        <v>2.7946116357984065</v>
      </c>
      <c r="P30" s="52">
        <f t="shared" si="8"/>
        <v>-1.287493402720501E-2</v>
      </c>
      <c r="Q30" s="2"/>
    </row>
    <row r="31" spans="1:17" ht="20.100000000000001" customHeight="1" x14ac:dyDescent="0.25">
      <c r="A31" s="8" t="s">
        <v>198</v>
      </c>
      <c r="B31" s="19">
        <v>16927.939999999995</v>
      </c>
      <c r="C31" s="140">
        <v>14008.290000000008</v>
      </c>
      <c r="D31" s="214">
        <f t="shared" si="3"/>
        <v>6.2012441114256455E-3</v>
      </c>
      <c r="E31" s="215">
        <f t="shared" si="4"/>
        <v>5.1581999471479612E-3</v>
      </c>
      <c r="F31" s="52">
        <f t="shared" si="5"/>
        <v>-0.17247520962385191</v>
      </c>
      <c r="H31" s="19">
        <v>5216.6910000000016</v>
      </c>
      <c r="I31" s="140">
        <v>4727.0979999999981</v>
      </c>
      <c r="J31" s="214">
        <f t="shared" si="0"/>
        <v>6.8509205133153979E-3</v>
      </c>
      <c r="K31" s="215">
        <f t="shared" si="6"/>
        <v>6.125168365427737E-3</v>
      </c>
      <c r="L31" s="52">
        <f t="shared" si="7"/>
        <v>-9.3851255518105886E-2</v>
      </c>
      <c r="N31" s="40">
        <f t="shared" si="1"/>
        <v>3.081704566533201</v>
      </c>
      <c r="O31" s="143">
        <f t="shared" si="2"/>
        <v>3.3745003851290885</v>
      </c>
      <c r="P31" s="52">
        <f t="shared" si="8"/>
        <v>9.5010995465172526E-2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264827.9599999981</v>
      </c>
      <c r="C32" s="140">
        <f>C33-SUM(C7:C31)</f>
        <v>264231.88999999827</v>
      </c>
      <c r="D32" s="214">
        <f t="shared" si="3"/>
        <v>9.7014924881046072E-2</v>
      </c>
      <c r="E32" s="215">
        <f t="shared" si="4"/>
        <v>9.7296737933951702E-2</v>
      </c>
      <c r="F32" s="52">
        <f t="shared" si="5"/>
        <v>-2.250781979364402E-3</v>
      </c>
      <c r="H32" s="19">
        <f>H33-SUM(H7:H31)</f>
        <v>60640.373999999836</v>
      </c>
      <c r="I32" s="140">
        <f>I33-SUM(I7:I31)</f>
        <v>67693.563999999664</v>
      </c>
      <c r="J32" s="214">
        <f t="shared" si="0"/>
        <v>7.96371458788179E-2</v>
      </c>
      <c r="K32" s="215">
        <f t="shared" si="6"/>
        <v>8.7714381372219499E-2</v>
      </c>
      <c r="L32" s="52">
        <f t="shared" si="7"/>
        <v>0.11631178264170744</v>
      </c>
      <c r="N32" s="40">
        <f t="shared" si="1"/>
        <v>2.2898025571016092</v>
      </c>
      <c r="O32" s="143">
        <f t="shared" si="2"/>
        <v>2.5618998524364378</v>
      </c>
      <c r="P32" s="52">
        <f t="shared" si="8"/>
        <v>0.11883002510017479</v>
      </c>
      <c r="Q32" s="2"/>
    </row>
    <row r="33" spans="1:17" ht="26.25" customHeight="1" thickBot="1" x14ac:dyDescent="0.3">
      <c r="A33" s="35" t="s">
        <v>18</v>
      </c>
      <c r="B33" s="36">
        <v>2729765.1399999987</v>
      </c>
      <c r="C33" s="148">
        <v>2715732.2599999988</v>
      </c>
      <c r="D33" s="251">
        <f>SUM(D7:D32)</f>
        <v>0.99999999999999978</v>
      </c>
      <c r="E33" s="252">
        <f>SUM(E7:E32)</f>
        <v>0.99999999999999989</v>
      </c>
      <c r="F33" s="57">
        <f t="shared" si="5"/>
        <v>-5.1406913343467692E-3</v>
      </c>
      <c r="G33" s="56"/>
      <c r="H33" s="36">
        <v>761458.40399999975</v>
      </c>
      <c r="I33" s="148">
        <v>771749.8879999998</v>
      </c>
      <c r="J33" s="251">
        <f>SUM(J7:J32)</f>
        <v>0.99999999999999989</v>
      </c>
      <c r="K33" s="252">
        <f>SUM(K7:K32)</f>
        <v>1</v>
      </c>
      <c r="L33" s="57">
        <f t="shared" si="7"/>
        <v>1.3515490729287503E-2</v>
      </c>
      <c r="M33" s="56"/>
      <c r="N33" s="37">
        <f t="shared" si="1"/>
        <v>2.7894648988007815</v>
      </c>
      <c r="O33" s="150">
        <f t="shared" si="2"/>
        <v>2.8417745716950762</v>
      </c>
      <c r="P33" s="57">
        <f t="shared" si="8"/>
        <v>1.8752583306132695E-2</v>
      </c>
      <c r="Q33" s="2"/>
    </row>
    <row r="35" spans="1:17" ht="15.75" thickBot="1" x14ac:dyDescent="0.3">
      <c r="L35" s="10"/>
    </row>
    <row r="36" spans="1:17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2"/>
      <c r="L36" s="130" t="s">
        <v>0</v>
      </c>
      <c r="N36" s="341" t="s">
        <v>22</v>
      </c>
      <c r="O36" s="342"/>
      <c r="P36" s="130" t="s">
        <v>0</v>
      </c>
    </row>
    <row r="37" spans="1:17" x14ac:dyDescent="0.25">
      <c r="A37" s="358"/>
      <c r="B37" s="352" t="str">
        <f>B5</f>
        <v>jan-out</v>
      </c>
      <c r="C37" s="344"/>
      <c r="D37" s="352" t="str">
        <f>B37</f>
        <v>jan-out</v>
      </c>
      <c r="E37" s="344"/>
      <c r="F37" s="131" t="str">
        <f>F5</f>
        <v>2022 / 2021</v>
      </c>
      <c r="H37" s="339" t="str">
        <f>B37</f>
        <v>jan-out</v>
      </c>
      <c r="I37" s="344"/>
      <c r="J37" s="352" t="str">
        <f>H37</f>
        <v>jan-out</v>
      </c>
      <c r="K37" s="344"/>
      <c r="L37" s="131" t="str">
        <f>F37</f>
        <v>2022 / 2021</v>
      </c>
      <c r="N37" s="339" t="str">
        <f>B37</f>
        <v>jan-out</v>
      </c>
      <c r="O37" s="340"/>
      <c r="P37" s="131" t="str">
        <f>L37</f>
        <v>2022 / 2021</v>
      </c>
    </row>
    <row r="38" spans="1:17" ht="19.5" customHeight="1" thickBot="1" x14ac:dyDescent="0.3">
      <c r="A38" s="359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1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6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186</v>
      </c>
      <c r="B39" s="19">
        <v>342808.95000000019</v>
      </c>
      <c r="C39" s="147">
        <v>330428.73</v>
      </c>
      <c r="D39" s="247">
        <f>B39/$B$62</f>
        <v>0.27675036036751571</v>
      </c>
      <c r="E39" s="246">
        <f>C39/$C$62</f>
        <v>0.26872820915744311</v>
      </c>
      <c r="F39" s="52">
        <f>(C39-B39)/B39</f>
        <v>-3.6114051281333812E-2</v>
      </c>
      <c r="H39" s="39">
        <v>92667.72600000001</v>
      </c>
      <c r="I39" s="147">
        <v>92138.355000000054</v>
      </c>
      <c r="J39" s="250">
        <f>H39/$H$62</f>
        <v>0.26536599678411593</v>
      </c>
      <c r="K39" s="246">
        <f>I39/$I$62</f>
        <v>0.27007809174550096</v>
      </c>
      <c r="L39" s="52">
        <f>(I39-H39)/H39</f>
        <v>-5.7125713865035978E-3</v>
      </c>
      <c r="N39" s="40">
        <f t="shared" ref="N39:N62" si="9">(H39/B39)*10</f>
        <v>2.7031886419534832</v>
      </c>
      <c r="O39" s="149">
        <f t="shared" ref="O39:O62" si="10">(I39/C39)*10</f>
        <v>2.7884486618339772</v>
      </c>
      <c r="P39" s="52">
        <f>(O39-N39)/N39</f>
        <v>3.1540536445462466E-2</v>
      </c>
    </row>
    <row r="40" spans="1:17" ht="20.100000000000001" customHeight="1" x14ac:dyDescent="0.25">
      <c r="A40" s="38" t="s">
        <v>187</v>
      </c>
      <c r="B40" s="19">
        <v>186739.43000000002</v>
      </c>
      <c r="C40" s="140">
        <v>182083.32999999996</v>
      </c>
      <c r="D40" s="247">
        <f t="shared" ref="D40:D61" si="11">B40/$B$62</f>
        <v>0.15075512044631406</v>
      </c>
      <c r="E40" s="215">
        <f t="shared" ref="E40:E61" si="12">C40/$C$62</f>
        <v>0.1480831499982575</v>
      </c>
      <c r="F40" s="52">
        <f t="shared" ref="F40:F62" si="13">(C40-B40)/B40</f>
        <v>-2.4933673622116462E-2</v>
      </c>
      <c r="H40" s="19">
        <v>45296.423000000032</v>
      </c>
      <c r="I40" s="140">
        <v>42512.817999999992</v>
      </c>
      <c r="J40" s="247">
        <f t="shared" ref="J40:J62" si="14">H40/$H$62</f>
        <v>0.12971215501878142</v>
      </c>
      <c r="K40" s="215">
        <f t="shared" ref="K40:K62" si="15">I40/$I$62</f>
        <v>0.12461456209158256</v>
      </c>
      <c r="L40" s="52">
        <f t="shared" ref="L40:L62" si="16">(I40-H40)/H40</f>
        <v>-6.1453086483231528E-2</v>
      </c>
      <c r="N40" s="40">
        <f t="shared" si="9"/>
        <v>2.4256485628129005</v>
      </c>
      <c r="O40" s="143">
        <f t="shared" si="10"/>
        <v>2.3348001159688807</v>
      </c>
      <c r="P40" s="52">
        <f t="shared" ref="P40:P62" si="17">(O40-N40)/N40</f>
        <v>-3.7453260227717215E-2</v>
      </c>
    </row>
    <row r="41" spans="1:17" ht="20.100000000000001" customHeight="1" x14ac:dyDescent="0.25">
      <c r="A41" s="38" t="s">
        <v>188</v>
      </c>
      <c r="B41" s="19">
        <v>115297.34999999999</v>
      </c>
      <c r="C41" s="140">
        <v>114446.06999999999</v>
      </c>
      <c r="D41" s="247">
        <f t="shared" si="11"/>
        <v>9.3079784416129074E-2</v>
      </c>
      <c r="E41" s="215">
        <f t="shared" si="12"/>
        <v>9.3075706329190502E-2</v>
      </c>
      <c r="F41" s="52">
        <f t="shared" si="13"/>
        <v>-7.3833440230846497E-3</v>
      </c>
      <c r="H41" s="19">
        <v>40683.002000000037</v>
      </c>
      <c r="I41" s="140">
        <v>39851.237000000016</v>
      </c>
      <c r="J41" s="247">
        <f t="shared" si="14"/>
        <v>0.1165010283936415</v>
      </c>
      <c r="K41" s="215">
        <f t="shared" si="15"/>
        <v>0.11681287388577428</v>
      </c>
      <c r="L41" s="52">
        <f t="shared" si="16"/>
        <v>-2.0445025172921617E-2</v>
      </c>
      <c r="N41" s="40">
        <f t="shared" si="9"/>
        <v>3.5285287996645232</v>
      </c>
      <c r="O41" s="143">
        <f t="shared" si="10"/>
        <v>3.4820974630234152</v>
      </c>
      <c r="P41" s="52">
        <f t="shared" si="17"/>
        <v>-1.3158837373106455E-2</v>
      </c>
    </row>
    <row r="42" spans="1:17" ht="20.100000000000001" customHeight="1" x14ac:dyDescent="0.25">
      <c r="A42" s="38" t="s">
        <v>189</v>
      </c>
      <c r="B42" s="19">
        <v>109453.4599999999</v>
      </c>
      <c r="C42" s="140">
        <v>108507.51999999996</v>
      </c>
      <c r="D42" s="247">
        <f t="shared" si="11"/>
        <v>8.8362000170857338E-2</v>
      </c>
      <c r="E42" s="215">
        <f t="shared" si="12"/>
        <v>8.8246053936397825E-2</v>
      </c>
      <c r="F42" s="52">
        <f t="shared" si="13"/>
        <v>-8.6423946762390607E-3</v>
      </c>
      <c r="H42" s="19">
        <v>39314.482999999978</v>
      </c>
      <c r="I42" s="140">
        <v>36811.397000000012</v>
      </c>
      <c r="J42" s="247">
        <f t="shared" si="14"/>
        <v>0.11258209756163838</v>
      </c>
      <c r="K42" s="215">
        <f t="shared" si="15"/>
        <v>0.10790242409088004</v>
      </c>
      <c r="L42" s="52">
        <f t="shared" si="16"/>
        <v>-6.3668292420377706E-2</v>
      </c>
      <c r="N42" s="40">
        <f t="shared" si="9"/>
        <v>3.5918903797102453</v>
      </c>
      <c r="O42" s="143">
        <f t="shared" si="10"/>
        <v>3.3925203525064465</v>
      </c>
      <c r="P42" s="52">
        <f t="shared" si="17"/>
        <v>-5.5505599037764017E-2</v>
      </c>
    </row>
    <row r="43" spans="1:17" ht="20.100000000000001" customHeight="1" x14ac:dyDescent="0.25">
      <c r="A43" s="38" t="s">
        <v>190</v>
      </c>
      <c r="B43" s="19">
        <v>108191.50999999991</v>
      </c>
      <c r="C43" s="140">
        <v>114178.32000000002</v>
      </c>
      <c r="D43" s="247">
        <f t="shared" si="11"/>
        <v>8.7343225377300215E-2</v>
      </c>
      <c r="E43" s="215">
        <f t="shared" si="12"/>
        <v>9.2857952933467616E-2</v>
      </c>
      <c r="F43" s="52">
        <f t="shared" si="13"/>
        <v>5.5335303112047513E-2</v>
      </c>
      <c r="H43" s="19">
        <v>24339.463999999996</v>
      </c>
      <c r="I43" s="140">
        <v>25690.615999999991</v>
      </c>
      <c r="J43" s="247">
        <f t="shared" si="14"/>
        <v>6.969919738346772E-2</v>
      </c>
      <c r="K43" s="215">
        <f t="shared" si="15"/>
        <v>7.5304931860856739E-2</v>
      </c>
      <c r="L43" s="52">
        <f t="shared" si="16"/>
        <v>5.5512808334645121E-2</v>
      </c>
      <c r="N43" s="40">
        <f t="shared" si="9"/>
        <v>2.2496648766617655</v>
      </c>
      <c r="O43" s="143">
        <f t="shared" si="10"/>
        <v>2.2500432656567364</v>
      </c>
      <c r="P43" s="52">
        <f t="shared" si="17"/>
        <v>1.6819793867803764E-4</v>
      </c>
    </row>
    <row r="44" spans="1:17" ht="20.100000000000001" customHeight="1" x14ac:dyDescent="0.25">
      <c r="A44" s="38" t="s">
        <v>191</v>
      </c>
      <c r="B44" s="19">
        <v>105301.87999999993</v>
      </c>
      <c r="C44" s="140">
        <v>89156.77</v>
      </c>
      <c r="D44" s="247">
        <f t="shared" si="11"/>
        <v>8.5010421219681873E-2</v>
      </c>
      <c r="E44" s="215">
        <f t="shared" si="12"/>
        <v>7.2508643955875307E-2</v>
      </c>
      <c r="F44" s="52">
        <f t="shared" si="13"/>
        <v>-0.15332214391613841</v>
      </c>
      <c r="H44" s="19">
        <v>24800.561000000016</v>
      </c>
      <c r="I44" s="140">
        <v>21620.513000000014</v>
      </c>
      <c r="J44" s="247">
        <f t="shared" si="14"/>
        <v>7.1019608170489412E-2</v>
      </c>
      <c r="K44" s="215">
        <f t="shared" si="15"/>
        <v>6.3374551169258414E-2</v>
      </c>
      <c r="L44" s="52">
        <f t="shared" si="16"/>
        <v>-0.12822484136548365</v>
      </c>
      <c r="N44" s="40">
        <f t="shared" si="9"/>
        <v>2.355186915941105</v>
      </c>
      <c r="O44" s="143">
        <f t="shared" si="10"/>
        <v>2.4249995821966195</v>
      </c>
      <c r="P44" s="52">
        <f t="shared" si="17"/>
        <v>2.9642091582195378E-2</v>
      </c>
    </row>
    <row r="45" spans="1:17" ht="20.100000000000001" customHeight="1" x14ac:dyDescent="0.25">
      <c r="A45" s="38" t="s">
        <v>192</v>
      </c>
      <c r="B45" s="19">
        <v>31620.460000000032</v>
      </c>
      <c r="C45" s="140">
        <v>35014.780000000006</v>
      </c>
      <c r="D45" s="247">
        <f t="shared" si="11"/>
        <v>2.5527261467317642E-2</v>
      </c>
      <c r="E45" s="215">
        <f t="shared" si="12"/>
        <v>2.8476516323026325E-2</v>
      </c>
      <c r="F45" s="52">
        <f t="shared" si="13"/>
        <v>0.10734568693813976</v>
      </c>
      <c r="H45" s="19">
        <v>18204.066000000003</v>
      </c>
      <c r="I45" s="140">
        <v>17962.063999999995</v>
      </c>
      <c r="J45" s="247">
        <f t="shared" si="14"/>
        <v>5.2129693131930679E-2</v>
      </c>
      <c r="K45" s="215">
        <f t="shared" si="15"/>
        <v>5.2650820268394807E-2</v>
      </c>
      <c r="L45" s="52">
        <f t="shared" si="16"/>
        <v>-1.3293843254578821E-2</v>
      </c>
      <c r="N45" s="40">
        <f t="shared" si="9"/>
        <v>5.7570528701985948</v>
      </c>
      <c r="O45" s="143">
        <f t="shared" si="10"/>
        <v>5.1298520224887865</v>
      </c>
      <c r="P45" s="52">
        <f t="shared" si="17"/>
        <v>-0.10894477814447663</v>
      </c>
    </row>
    <row r="46" spans="1:17" ht="20.100000000000001" customHeight="1" x14ac:dyDescent="0.25">
      <c r="A46" s="38" t="s">
        <v>193</v>
      </c>
      <c r="B46" s="19">
        <v>66280.87999999999</v>
      </c>
      <c r="C46" s="140">
        <v>88302.02999999997</v>
      </c>
      <c r="D46" s="247">
        <f t="shared" si="11"/>
        <v>5.3508688806042121E-2</v>
      </c>
      <c r="E46" s="215">
        <f t="shared" si="12"/>
        <v>7.1813508428479597E-2</v>
      </c>
      <c r="F46" s="52">
        <f t="shared" si="13"/>
        <v>0.33223985559636476</v>
      </c>
      <c r="H46" s="19">
        <v>16451.349999999999</v>
      </c>
      <c r="I46" s="140">
        <v>17272.82699999999</v>
      </c>
      <c r="J46" s="247">
        <f t="shared" si="14"/>
        <v>4.7110564590679228E-2</v>
      </c>
      <c r="K46" s="215">
        <f t="shared" si="15"/>
        <v>5.0630512724154461E-2</v>
      </c>
      <c r="L46" s="52">
        <f t="shared" si="16"/>
        <v>4.9933713646599931E-2</v>
      </c>
      <c r="N46" s="40">
        <f t="shared" si="9"/>
        <v>2.4820657178963228</v>
      </c>
      <c r="O46" s="143">
        <f t="shared" si="10"/>
        <v>1.9561075775947614</v>
      </c>
      <c r="P46" s="52">
        <f t="shared" si="17"/>
        <v>-0.21190339019199611</v>
      </c>
    </row>
    <row r="47" spans="1:17" ht="20.100000000000001" customHeight="1" x14ac:dyDescent="0.25">
      <c r="A47" s="38" t="s">
        <v>194</v>
      </c>
      <c r="B47" s="19">
        <v>39437.329999999994</v>
      </c>
      <c r="C47" s="140">
        <v>37729.199999999997</v>
      </c>
      <c r="D47" s="247">
        <f t="shared" si="11"/>
        <v>3.1837836466733528E-2</v>
      </c>
      <c r="E47" s="215">
        <f t="shared" si="12"/>
        <v>3.0684076257361165E-2</v>
      </c>
      <c r="F47" s="52">
        <f t="shared" si="13"/>
        <v>-4.3312516339214589E-2</v>
      </c>
      <c r="H47" s="19">
        <v>9170.3179999999993</v>
      </c>
      <c r="I47" s="140">
        <v>8930.2970000000005</v>
      </c>
      <c r="J47" s="247">
        <f t="shared" si="14"/>
        <v>2.6260389479043869E-2</v>
      </c>
      <c r="K47" s="215">
        <f t="shared" si="15"/>
        <v>2.617669452076251E-2</v>
      </c>
      <c r="L47" s="52">
        <f t="shared" si="16"/>
        <v>-2.6173683398983419E-2</v>
      </c>
      <c r="N47" s="40">
        <f t="shared" si="9"/>
        <v>2.3252887556028772</v>
      </c>
      <c r="O47" s="143">
        <f t="shared" si="10"/>
        <v>2.3669457608430609</v>
      </c>
      <c r="P47" s="52">
        <f t="shared" si="17"/>
        <v>1.7914766559554998E-2</v>
      </c>
    </row>
    <row r="48" spans="1:17" ht="20.100000000000001" customHeight="1" x14ac:dyDescent="0.25">
      <c r="A48" s="38" t="s">
        <v>195</v>
      </c>
      <c r="B48" s="19">
        <v>36556.950000000004</v>
      </c>
      <c r="C48" s="140">
        <v>36836.319999999985</v>
      </c>
      <c r="D48" s="247">
        <f t="shared" si="11"/>
        <v>2.9512499852869214E-2</v>
      </c>
      <c r="E48" s="215">
        <f t="shared" si="12"/>
        <v>2.9957922561850182E-2</v>
      </c>
      <c r="F48" s="52">
        <f t="shared" si="13"/>
        <v>7.6420489127233199E-3</v>
      </c>
      <c r="H48" s="19">
        <v>9022.5970000000016</v>
      </c>
      <c r="I48" s="140">
        <v>8607.2559999999976</v>
      </c>
      <c r="J48" s="247">
        <f t="shared" si="14"/>
        <v>2.583737132479515E-2</v>
      </c>
      <c r="K48" s="215">
        <f t="shared" si="15"/>
        <v>2.5229789219104376E-2</v>
      </c>
      <c r="L48" s="52">
        <f t="shared" si="16"/>
        <v>-4.6033420311247852E-2</v>
      </c>
      <c r="N48" s="40">
        <f t="shared" si="9"/>
        <v>2.4680934815404458</v>
      </c>
      <c r="O48" s="143">
        <f t="shared" si="10"/>
        <v>2.336622116432912</v>
      </c>
      <c r="P48" s="52">
        <f t="shared" si="17"/>
        <v>-5.326838958525866E-2</v>
      </c>
    </row>
    <row r="49" spans="1:16" ht="20.100000000000001" customHeight="1" x14ac:dyDescent="0.25">
      <c r="A49" s="38" t="s">
        <v>196</v>
      </c>
      <c r="B49" s="19">
        <v>20661.12</v>
      </c>
      <c r="C49" s="140">
        <v>21771.680000000018</v>
      </c>
      <c r="D49" s="247">
        <f t="shared" si="11"/>
        <v>1.6679764065659554E-2</v>
      </c>
      <c r="E49" s="215">
        <f t="shared" si="12"/>
        <v>1.7706282915377628E-2</v>
      </c>
      <c r="F49" s="52">
        <f t="shared" si="13"/>
        <v>5.3751200322151922E-2</v>
      </c>
      <c r="H49" s="19">
        <v>7199.1239999999998</v>
      </c>
      <c r="I49" s="140">
        <v>7662.6640000000016</v>
      </c>
      <c r="J49" s="247">
        <f t="shared" si="14"/>
        <v>2.061562097933051E-2</v>
      </c>
      <c r="K49" s="215">
        <f t="shared" si="15"/>
        <v>2.2460979152568405E-2</v>
      </c>
      <c r="L49" s="52">
        <f t="shared" si="16"/>
        <v>6.4388389476275412E-2</v>
      </c>
      <c r="N49" s="40">
        <f t="shared" si="9"/>
        <v>3.4843822600130099</v>
      </c>
      <c r="O49" s="143">
        <f t="shared" si="10"/>
        <v>3.5195556796719387</v>
      </c>
      <c r="P49" s="52">
        <f t="shared" si="17"/>
        <v>1.0094592680769046E-2</v>
      </c>
    </row>
    <row r="50" spans="1:16" ht="20.100000000000001" customHeight="1" x14ac:dyDescent="0.25">
      <c r="A50" s="38" t="s">
        <v>197</v>
      </c>
      <c r="B50" s="19">
        <v>11473.16</v>
      </c>
      <c r="C50" s="140">
        <v>17782.020000000004</v>
      </c>
      <c r="D50" s="247">
        <f t="shared" si="11"/>
        <v>9.2623053294091789E-3</v>
      </c>
      <c r="E50" s="215">
        <f t="shared" si="12"/>
        <v>1.4461606863912343E-2</v>
      </c>
      <c r="F50" s="52">
        <f t="shared" si="13"/>
        <v>0.54987989359513889</v>
      </c>
      <c r="H50" s="19">
        <v>3248.1219999999994</v>
      </c>
      <c r="I50" s="140">
        <v>4969.3839999999991</v>
      </c>
      <c r="J50" s="247">
        <f t="shared" si="14"/>
        <v>9.3014166788382823E-3</v>
      </c>
      <c r="K50" s="215">
        <f t="shared" si="15"/>
        <v>1.4566374099804838E-2</v>
      </c>
      <c r="L50" s="52">
        <f t="shared" si="16"/>
        <v>0.52992529221500917</v>
      </c>
      <c r="N50" s="40">
        <f t="shared" si="9"/>
        <v>2.83106136408801</v>
      </c>
      <c r="O50" s="143">
        <f t="shared" si="10"/>
        <v>2.7946116357984065</v>
      </c>
      <c r="P50" s="52">
        <f t="shared" si="17"/>
        <v>-1.2874934027205475E-2</v>
      </c>
    </row>
    <row r="51" spans="1:16" ht="20.100000000000001" customHeight="1" x14ac:dyDescent="0.25">
      <c r="A51" s="38" t="s">
        <v>198</v>
      </c>
      <c r="B51" s="19">
        <v>16927.939999999995</v>
      </c>
      <c r="C51" s="140">
        <v>14008.290000000008</v>
      </c>
      <c r="D51" s="247">
        <f t="shared" si="11"/>
        <v>1.3665960282774649E-2</v>
      </c>
      <c r="E51" s="215">
        <f t="shared" si="12"/>
        <v>1.1392540488407656E-2</v>
      </c>
      <c r="F51" s="52">
        <f t="shared" si="13"/>
        <v>-0.17247520962385191</v>
      </c>
      <c r="H51" s="19">
        <v>5216.690999999998</v>
      </c>
      <c r="I51" s="140">
        <v>4727.0979999999981</v>
      </c>
      <c r="J51" s="247">
        <f t="shared" si="14"/>
        <v>1.4938668152164712E-2</v>
      </c>
      <c r="K51" s="215">
        <f t="shared" si="15"/>
        <v>1.3856179734638988E-2</v>
      </c>
      <c r="L51" s="52">
        <f t="shared" si="16"/>
        <v>-9.3851255518105262E-2</v>
      </c>
      <c r="N51" s="40">
        <f t="shared" si="9"/>
        <v>3.0817045665331988</v>
      </c>
      <c r="O51" s="143">
        <f t="shared" si="10"/>
        <v>3.3745003851290885</v>
      </c>
      <c r="P51" s="52">
        <f t="shared" si="17"/>
        <v>9.5010995465173317E-2</v>
      </c>
    </row>
    <row r="52" spans="1:16" ht="20.100000000000001" customHeight="1" x14ac:dyDescent="0.25">
      <c r="A52" s="38" t="s">
        <v>199</v>
      </c>
      <c r="B52" s="19">
        <v>3898.8799999999992</v>
      </c>
      <c r="C52" s="140">
        <v>4155.8099999999986</v>
      </c>
      <c r="D52" s="247">
        <f t="shared" si="11"/>
        <v>3.1475737288355478E-3</v>
      </c>
      <c r="E52" s="215">
        <f t="shared" si="12"/>
        <v>3.3798010811547574E-3</v>
      </c>
      <c r="F52" s="52">
        <f t="shared" si="13"/>
        <v>6.5898411851608524E-2</v>
      </c>
      <c r="H52" s="19">
        <v>1861.2849999999996</v>
      </c>
      <c r="I52" s="140">
        <v>2080.3570000000004</v>
      </c>
      <c r="J52" s="247">
        <f t="shared" si="14"/>
        <v>5.3300298889855467E-3</v>
      </c>
      <c r="K52" s="215">
        <f t="shared" si="15"/>
        <v>6.0979908824006571E-3</v>
      </c>
      <c r="L52" s="52">
        <f t="shared" si="16"/>
        <v>0.11769933137590473</v>
      </c>
      <c r="N52" s="40">
        <f t="shared" ref="N52" si="18">(H52/B52)*10</f>
        <v>4.7738966062048585</v>
      </c>
      <c r="O52" s="143">
        <f t="shared" ref="O52" si="19">(I52/C52)*10</f>
        <v>5.0059001734920541</v>
      </c>
      <c r="P52" s="52">
        <f t="shared" ref="P52" si="20">(O52-N52)/N52</f>
        <v>4.8598364486078238E-2</v>
      </c>
    </row>
    <row r="53" spans="1:16" ht="20.100000000000001" customHeight="1" x14ac:dyDescent="0.25">
      <c r="A53" s="38" t="s">
        <v>200</v>
      </c>
      <c r="B53" s="19">
        <v>4841.4100000000044</v>
      </c>
      <c r="C53" s="140">
        <v>6426.9199999999992</v>
      </c>
      <c r="D53" s="247">
        <f t="shared" si="11"/>
        <v>3.9084801087804003E-3</v>
      </c>
      <c r="E53" s="215">
        <f t="shared" si="12"/>
        <v>5.2268297069632966E-3</v>
      </c>
      <c r="F53" s="52">
        <f t="shared" si="13"/>
        <v>0.32748930580140773</v>
      </c>
      <c r="H53" s="19">
        <v>1414.4880000000003</v>
      </c>
      <c r="I53" s="140">
        <v>1885.9409999999998</v>
      </c>
      <c r="J53" s="247">
        <f t="shared" si="14"/>
        <v>4.0505689980907767E-3</v>
      </c>
      <c r="K53" s="215">
        <f t="shared" si="15"/>
        <v>5.5281141759542102E-3</v>
      </c>
      <c r="L53" s="52">
        <f t="shared" si="16"/>
        <v>0.3333029336410061</v>
      </c>
      <c r="N53" s="40">
        <f t="shared" si="9"/>
        <v>2.9216447274657571</v>
      </c>
      <c r="O53" s="143">
        <f t="shared" si="10"/>
        <v>2.9344398249861521</v>
      </c>
      <c r="P53" s="52">
        <f t="shared" si="17"/>
        <v>4.3794159502389208E-3</v>
      </c>
    </row>
    <row r="54" spans="1:16" ht="20.100000000000001" customHeight="1" x14ac:dyDescent="0.25">
      <c r="A54" s="38" t="s">
        <v>201</v>
      </c>
      <c r="B54" s="19">
        <v>3752.19</v>
      </c>
      <c r="C54" s="140">
        <v>4664.0499999999993</v>
      </c>
      <c r="D54" s="247">
        <f t="shared" si="11"/>
        <v>3.0291505944269781E-3</v>
      </c>
      <c r="E54" s="215">
        <f t="shared" si="12"/>
        <v>3.7931380964384438E-3</v>
      </c>
      <c r="F54" s="52">
        <f t="shared" si="13"/>
        <v>0.24302074255301551</v>
      </c>
      <c r="H54" s="19">
        <v>1530.3390000000004</v>
      </c>
      <c r="I54" s="140">
        <v>1833.5419999999999</v>
      </c>
      <c r="J54" s="247">
        <f t="shared" si="14"/>
        <v>4.382323292929485E-3</v>
      </c>
      <c r="K54" s="215">
        <f t="shared" si="15"/>
        <v>5.3745210069707566E-3</v>
      </c>
      <c r="L54" s="52">
        <f t="shared" si="16"/>
        <v>0.19812799647659729</v>
      </c>
      <c r="N54" s="40">
        <f t="shared" ref="N54" si="21">(H54/B54)*10</f>
        <v>4.0785221430684491</v>
      </c>
      <c r="O54" s="143">
        <f t="shared" ref="O54" si="22">(I54/C54)*10</f>
        <v>3.9312228642488827</v>
      </c>
      <c r="P54" s="52">
        <f t="shared" ref="P54" si="23">(O54-N54)/N54</f>
        <v>-3.6115846292487395E-2</v>
      </c>
    </row>
    <row r="55" spans="1:16" ht="20.100000000000001" customHeight="1" x14ac:dyDescent="0.25">
      <c r="A55" s="38" t="s">
        <v>202</v>
      </c>
      <c r="B55" s="19">
        <v>13689.100000000013</v>
      </c>
      <c r="C55" s="140">
        <v>8286.2300000000032</v>
      </c>
      <c r="D55" s="247">
        <f t="shared" si="11"/>
        <v>1.1051238184145896E-2</v>
      </c>
      <c r="E55" s="215">
        <f t="shared" si="12"/>
        <v>6.7389532035143588E-3</v>
      </c>
      <c r="F55" s="52">
        <f t="shared" si="13"/>
        <v>-0.39468409172261176</v>
      </c>
      <c r="H55" s="19">
        <v>2238.072000000001</v>
      </c>
      <c r="I55" s="140">
        <v>1775.3929999999993</v>
      </c>
      <c r="J55" s="247">
        <f t="shared" si="14"/>
        <v>6.4090081066046677E-3</v>
      </c>
      <c r="K55" s="215">
        <f t="shared" si="15"/>
        <v>5.2040733040905687E-3</v>
      </c>
      <c r="L55" s="52">
        <f t="shared" si="16"/>
        <v>-0.20673106137782943</v>
      </c>
      <c r="N55" s="40">
        <f t="shared" ref="N55" si="24">(H55/B55)*10</f>
        <v>1.634929980787633</v>
      </c>
      <c r="O55" s="143">
        <f t="shared" ref="O55" si="25">(I55/C55)*10</f>
        <v>2.1425823323755178</v>
      </c>
      <c r="P55" s="52">
        <f t="shared" ref="P55" si="26">(O55-N55)/N55</f>
        <v>0.31050403231539103</v>
      </c>
    </row>
    <row r="56" spans="1:16" ht="20.100000000000001" customHeight="1" x14ac:dyDescent="0.25">
      <c r="A56" s="38" t="s">
        <v>203</v>
      </c>
      <c r="B56" s="19">
        <v>10548.23</v>
      </c>
      <c r="C56" s="140">
        <v>5543.2399999999971</v>
      </c>
      <c r="D56" s="247">
        <f t="shared" si="11"/>
        <v>8.5156074651476822E-3</v>
      </c>
      <c r="E56" s="215">
        <f t="shared" si="12"/>
        <v>4.5081581075892049E-3</v>
      </c>
      <c r="F56" s="52">
        <f t="shared" si="13"/>
        <v>-0.4744862408195501</v>
      </c>
      <c r="H56" s="19">
        <v>2823.0040000000013</v>
      </c>
      <c r="I56" s="140">
        <v>1535.237000000001</v>
      </c>
      <c r="J56" s="247">
        <f t="shared" si="14"/>
        <v>8.0840364031976638E-3</v>
      </c>
      <c r="K56" s="215">
        <f t="shared" si="15"/>
        <v>4.5001224445247335E-3</v>
      </c>
      <c r="L56" s="52">
        <f t="shared" si="16"/>
        <v>-0.45616903128723857</v>
      </c>
      <c r="N56" s="40">
        <f t="shared" ref="N56" si="27">(H56/B56)*10</f>
        <v>2.6762821819395306</v>
      </c>
      <c r="O56" s="143">
        <f t="shared" ref="O56" si="28">(I56/C56)*10</f>
        <v>2.7695661742951811</v>
      </c>
      <c r="P56" s="52">
        <f t="shared" ref="P56" si="29">(O56-N56)/N56</f>
        <v>3.4855813406061177E-2</v>
      </c>
    </row>
    <row r="57" spans="1:16" ht="20.100000000000001" customHeight="1" x14ac:dyDescent="0.25">
      <c r="A57" s="38" t="s">
        <v>204</v>
      </c>
      <c r="B57" s="19">
        <v>4655.18</v>
      </c>
      <c r="C57" s="140">
        <v>3795.3399999999992</v>
      </c>
      <c r="D57" s="247">
        <f t="shared" si="11"/>
        <v>3.7581362522059332E-3</v>
      </c>
      <c r="E57" s="215">
        <f t="shared" si="12"/>
        <v>3.0866411687131747E-3</v>
      </c>
      <c r="F57" s="52">
        <f t="shared" si="13"/>
        <v>-0.18470606936788717</v>
      </c>
      <c r="H57" s="19">
        <v>1488.2889999999998</v>
      </c>
      <c r="I57" s="140">
        <v>1191.0400000000004</v>
      </c>
      <c r="J57" s="247">
        <f t="shared" si="14"/>
        <v>4.2619076892836992E-3</v>
      </c>
      <c r="K57" s="215">
        <f t="shared" si="15"/>
        <v>3.4912041830197794E-3</v>
      </c>
      <c r="L57" s="52">
        <f t="shared" ref="L57:L58" si="30">(I57-H57)/H57</f>
        <v>-0.1997253221652511</v>
      </c>
      <c r="N57" s="40">
        <f t="shared" ref="N57:N58" si="31">(H57/B57)*10</f>
        <v>3.1970600492354744</v>
      </c>
      <c r="O57" s="143">
        <f t="shared" ref="O57:O58" si="32">(I57/C57)*10</f>
        <v>3.1381641697450045</v>
      </c>
      <c r="P57" s="52">
        <f t="shared" ref="P57:P58" si="33">(O57-N57)/N57</f>
        <v>-1.8421887166165031E-2</v>
      </c>
    </row>
    <row r="58" spans="1:16" ht="20.100000000000001" customHeight="1" x14ac:dyDescent="0.25">
      <c r="A58" s="38" t="s">
        <v>205</v>
      </c>
      <c r="B58" s="19">
        <v>2773.48</v>
      </c>
      <c r="C58" s="140">
        <v>3505.2700000000004</v>
      </c>
      <c r="D58" s="247">
        <f t="shared" si="11"/>
        <v>2.2390360271285132E-3</v>
      </c>
      <c r="E58" s="215">
        <f t="shared" si="12"/>
        <v>2.8507355571451396E-3</v>
      </c>
      <c r="F58" s="52">
        <f t="shared" si="13"/>
        <v>0.26385263279345816</v>
      </c>
      <c r="H58" s="19">
        <v>654.4129999999999</v>
      </c>
      <c r="I58" s="140">
        <v>693.77099999999973</v>
      </c>
      <c r="J58" s="247">
        <f t="shared" si="14"/>
        <v>1.8739961100748669E-3</v>
      </c>
      <c r="K58" s="215">
        <f t="shared" si="15"/>
        <v>2.0335977106208133E-3</v>
      </c>
      <c r="L58" s="52">
        <f t="shared" si="30"/>
        <v>6.0142448270434481E-2</v>
      </c>
      <c r="N58" s="40">
        <f t="shared" si="31"/>
        <v>2.3595374763834602</v>
      </c>
      <c r="O58" s="143">
        <f t="shared" si="32"/>
        <v>1.9792227132289373</v>
      </c>
      <c r="P58" s="52">
        <f t="shared" si="33"/>
        <v>-0.16118191254052203</v>
      </c>
    </row>
    <row r="59" spans="1:16" ht="20.100000000000001" customHeight="1" x14ac:dyDescent="0.25">
      <c r="A59" s="38" t="s">
        <v>206</v>
      </c>
      <c r="B59" s="19">
        <v>884.24</v>
      </c>
      <c r="C59" s="140">
        <v>743.80999999999983</v>
      </c>
      <c r="D59" s="247">
        <f t="shared" si="11"/>
        <v>7.1384874476402085E-4</v>
      </c>
      <c r="E59" s="215">
        <f t="shared" si="12"/>
        <v>6.0491933995387667E-4</v>
      </c>
      <c r="F59" s="52">
        <f t="shared" si="13"/>
        <v>-0.1588143490455082</v>
      </c>
      <c r="H59" s="19">
        <v>353.32900000000006</v>
      </c>
      <c r="I59" s="140">
        <v>336.49100000000004</v>
      </c>
      <c r="J59" s="247">
        <f t="shared" si="14"/>
        <v>1.0118032061964583E-3</v>
      </c>
      <c r="K59" s="215">
        <f t="shared" si="15"/>
        <v>9.8633025486004528E-4</v>
      </c>
      <c r="L59" s="52">
        <f t="shared" si="16"/>
        <v>-4.7655301432942158E-2</v>
      </c>
      <c r="N59" s="40">
        <f t="shared" si="9"/>
        <v>3.9958495431104684</v>
      </c>
      <c r="O59" s="143">
        <f t="shared" si="10"/>
        <v>4.523883787526386</v>
      </c>
      <c r="P59" s="52">
        <f t="shared" si="17"/>
        <v>0.13214567733821195</v>
      </c>
    </row>
    <row r="60" spans="1:16" ht="20.100000000000001" customHeight="1" x14ac:dyDescent="0.25">
      <c r="A60" s="38" t="s">
        <v>207</v>
      </c>
      <c r="B60" s="19">
        <v>418.79000000000013</v>
      </c>
      <c r="C60" s="140">
        <v>652.65999999999974</v>
      </c>
      <c r="D60" s="247">
        <f t="shared" si="11"/>
        <v>3.3809001608129508E-4</v>
      </c>
      <c r="E60" s="215">
        <f t="shared" si="12"/>
        <v>5.3078965920637941E-4</v>
      </c>
      <c r="F60" s="52">
        <f t="shared" si="13"/>
        <v>0.55844217865755996</v>
      </c>
      <c r="H60" s="19">
        <v>326.00400000000002</v>
      </c>
      <c r="I60" s="140">
        <v>305.49700000000001</v>
      </c>
      <c r="J60" s="247">
        <f t="shared" si="14"/>
        <v>9.3355454104494719E-4</v>
      </c>
      <c r="K60" s="215">
        <f t="shared" si="15"/>
        <v>8.9547992032172998E-4</v>
      </c>
      <c r="L60" s="52">
        <f t="shared" si="16"/>
        <v>-6.2904136145568779E-2</v>
      </c>
      <c r="N60" s="40">
        <f t="shared" si="9"/>
        <v>7.7844265622388287</v>
      </c>
      <c r="O60" s="143">
        <f t="shared" si="10"/>
        <v>4.6807985781264385</v>
      </c>
      <c r="P60" s="52">
        <f t="shared" si="17"/>
        <v>-0.39869705999510074</v>
      </c>
    </row>
    <row r="61" spans="1:16" ht="20.100000000000001" customHeight="1" thickBot="1" x14ac:dyDescent="0.3">
      <c r="A61" s="8" t="s">
        <v>17</v>
      </c>
      <c r="B61" s="196">
        <f>B62-SUM(B39:B60)</f>
        <v>2481.8600000001024</v>
      </c>
      <c r="C61" s="142">
        <f>C62-SUM(C39:C60)</f>
        <v>1583.5600000000559</v>
      </c>
      <c r="D61" s="247">
        <f t="shared" si="11"/>
        <v>2.0036106098797902E-3</v>
      </c>
      <c r="E61" s="215">
        <f t="shared" si="12"/>
        <v>1.2878639302743914E-3</v>
      </c>
      <c r="F61" s="52">
        <f t="shared" si="13"/>
        <v>-0.3619462822238198</v>
      </c>
      <c r="H61" s="19">
        <f>H62-SUM(H39:H60)</f>
        <v>904.08499999996275</v>
      </c>
      <c r="I61" s="140">
        <f>I62-SUM(I39:I60)</f>
        <v>760.69999999995343</v>
      </c>
      <c r="J61" s="247">
        <f t="shared" si="14"/>
        <v>2.5889641146752381E-3</v>
      </c>
      <c r="K61" s="215">
        <f t="shared" si="15"/>
        <v>2.2297815539553522E-3</v>
      </c>
      <c r="L61" s="52">
        <f t="shared" si="16"/>
        <v>-0.15859681335274362</v>
      </c>
      <c r="N61" s="40">
        <f t="shared" si="9"/>
        <v>3.6427719532927942</v>
      </c>
      <c r="O61" s="143">
        <f t="shared" si="10"/>
        <v>4.8037333602763805</v>
      </c>
      <c r="P61" s="52">
        <f t="shared" si="17"/>
        <v>0.31870274117328806</v>
      </c>
    </row>
    <row r="62" spans="1:16" s="1" customFormat="1" ht="26.25" customHeight="1" thickBot="1" x14ac:dyDescent="0.3">
      <c r="A62" s="12" t="s">
        <v>18</v>
      </c>
      <c r="B62" s="17">
        <v>1238693.7799999998</v>
      </c>
      <c r="C62" s="145">
        <v>1229601.9500000002</v>
      </c>
      <c r="D62" s="253">
        <f>SUM(D39:D61)</f>
        <v>1.0000000000000002</v>
      </c>
      <c r="E62" s="254">
        <f>SUM(E39:E61)</f>
        <v>0.99999999999999967</v>
      </c>
      <c r="F62" s="57">
        <f t="shared" si="13"/>
        <v>-7.3398527923500276E-3</v>
      </c>
      <c r="H62" s="17">
        <v>349207.23499999999</v>
      </c>
      <c r="I62" s="145">
        <v>341154.495</v>
      </c>
      <c r="J62" s="253">
        <f t="shared" si="14"/>
        <v>1</v>
      </c>
      <c r="K62" s="254">
        <f t="shared" si="15"/>
        <v>1</v>
      </c>
      <c r="L62" s="57">
        <f t="shared" si="16"/>
        <v>-2.3060060596968992E-2</v>
      </c>
      <c r="N62" s="37">
        <f t="shared" si="9"/>
        <v>2.8191570882030264</v>
      </c>
      <c r="O62" s="150">
        <f t="shared" si="10"/>
        <v>2.7745116620870673</v>
      </c>
      <c r="P62" s="57">
        <f t="shared" si="17"/>
        <v>-1.5836444979522826E-2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B37</f>
        <v>jan-out</v>
      </c>
      <c r="C66" s="344"/>
      <c r="D66" s="352" t="str">
        <f>B66</f>
        <v>jan-out</v>
      </c>
      <c r="E66" s="344"/>
      <c r="F66" s="131" t="str">
        <f>F37</f>
        <v>2022 / 2021</v>
      </c>
      <c r="H66" s="339" t="str">
        <f>B66</f>
        <v>jan-out</v>
      </c>
      <c r="I66" s="344"/>
      <c r="J66" s="352" t="str">
        <f>B66</f>
        <v>jan-out</v>
      </c>
      <c r="K66" s="340"/>
      <c r="L66" s="131" t="str">
        <f>F66</f>
        <v>2022 / 2021</v>
      </c>
      <c r="N66" s="339" t="str">
        <f>B66</f>
        <v>jan-out</v>
      </c>
      <c r="O66" s="340"/>
      <c r="P66" s="131" t="str">
        <f>L66</f>
        <v>2022 / 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1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"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153</v>
      </c>
      <c r="B68" s="39">
        <v>238331.58000000005</v>
      </c>
      <c r="C68" s="147">
        <v>216522.89999999985</v>
      </c>
      <c r="D68" s="247">
        <f>B68/$B$96</f>
        <v>0.15983915082374056</v>
      </c>
      <c r="E68" s="246">
        <f>C68/$C$96</f>
        <v>0.14569577011049581</v>
      </c>
      <c r="F68" s="61">
        <f>(C68-B68)/B68</f>
        <v>-9.1505624223194387E-2</v>
      </c>
      <c r="H68" s="19">
        <v>89157.379999999976</v>
      </c>
      <c r="I68" s="147">
        <v>92791.63900000001</v>
      </c>
      <c r="J68" s="245">
        <f>H68/$H$96</f>
        <v>0.21626956259765023</v>
      </c>
      <c r="K68" s="246">
        <f>I68/$I$96</f>
        <v>0.21549612584916814</v>
      </c>
      <c r="L68" s="58">
        <f>(I68-H68)/H68</f>
        <v>4.0762290233293481E-2</v>
      </c>
      <c r="N68" s="41">
        <f t="shared" ref="N68:N96" si="34">(H68/B68)*10</f>
        <v>3.7408966113512934</v>
      </c>
      <c r="O68" s="149">
        <f t="shared" ref="O68:O96" si="35">(I68/C68)*10</f>
        <v>4.2855346478363296</v>
      </c>
      <c r="P68" s="61">
        <f>(O68-N68)/N68</f>
        <v>0.14559024027352127</v>
      </c>
    </row>
    <row r="69" spans="1:16" ht="20.100000000000001" customHeight="1" x14ac:dyDescent="0.25">
      <c r="A69" s="38" t="s">
        <v>154</v>
      </c>
      <c r="B69" s="19">
        <v>222813.14999999985</v>
      </c>
      <c r="C69" s="140">
        <v>188432.07999999987</v>
      </c>
      <c r="D69" s="247">
        <f t="shared" ref="D69:D95" si="36">B69/$B$96</f>
        <v>0.14943158052475755</v>
      </c>
      <c r="E69" s="215">
        <f t="shared" ref="E69:E95" si="37">C69/$C$96</f>
        <v>0.12679378028431429</v>
      </c>
      <c r="F69" s="52">
        <f t="shared" ref="F69:F96" si="38">(C69-B69)/B69</f>
        <v>-0.15430449235155108</v>
      </c>
      <c r="H69" s="19">
        <v>76050.206000000035</v>
      </c>
      <c r="I69" s="140">
        <v>64957.294999999969</v>
      </c>
      <c r="J69" s="214">
        <f t="shared" ref="J69:J96" si="39">H69/$H$96</f>
        <v>0.1844754162480011</v>
      </c>
      <c r="K69" s="215">
        <f t="shared" ref="K69:K96" si="40">I69/$I$96</f>
        <v>0.15085459820514144</v>
      </c>
      <c r="L69" s="59">
        <f t="shared" ref="L69:L96" si="41">(I69-H69)/H69</f>
        <v>-0.14586299739937666</v>
      </c>
      <c r="N69" s="40">
        <f t="shared" si="34"/>
        <v>3.4131830190453338</v>
      </c>
      <c r="O69" s="143">
        <f t="shared" si="35"/>
        <v>3.4472524529793445</v>
      </c>
      <c r="P69" s="52">
        <f t="shared" ref="P69:P96" si="42">(O69-N69)/N69</f>
        <v>9.9817190416996264E-3</v>
      </c>
    </row>
    <row r="70" spans="1:16" ht="20.100000000000001" customHeight="1" x14ac:dyDescent="0.25">
      <c r="A70" s="38" t="s">
        <v>155</v>
      </c>
      <c r="B70" s="19">
        <v>222481.83999999997</v>
      </c>
      <c r="C70" s="140">
        <v>200785.26000000013</v>
      </c>
      <c r="D70" s="247">
        <f t="shared" si="36"/>
        <v>0.14920938458639557</v>
      </c>
      <c r="E70" s="215">
        <f t="shared" si="37"/>
        <v>0.1351060930854712</v>
      </c>
      <c r="F70" s="52">
        <f t="shared" si="38"/>
        <v>-9.7520678541672637E-2</v>
      </c>
      <c r="H70" s="19">
        <v>61134.774999999972</v>
      </c>
      <c r="I70" s="140">
        <v>59143.232999999986</v>
      </c>
      <c r="J70" s="214">
        <f t="shared" si="39"/>
        <v>0.14829497063233307</v>
      </c>
      <c r="K70" s="215">
        <f t="shared" si="40"/>
        <v>0.13735221965089625</v>
      </c>
      <c r="L70" s="59">
        <f t="shared" si="41"/>
        <v>-3.257625467665478E-2</v>
      </c>
      <c r="N70" s="40">
        <f t="shared" si="34"/>
        <v>2.7478546114145757</v>
      </c>
      <c r="O70" s="143">
        <f t="shared" si="35"/>
        <v>2.9455963550312383</v>
      </c>
      <c r="P70" s="52">
        <f t="shared" si="42"/>
        <v>7.1962229295263413E-2</v>
      </c>
    </row>
    <row r="71" spans="1:16" ht="20.100000000000001" customHeight="1" x14ac:dyDescent="0.25">
      <c r="A71" s="38" t="s">
        <v>156</v>
      </c>
      <c r="B71" s="19">
        <v>117472.70000000003</v>
      </c>
      <c r="C71" s="140">
        <v>112122.20000000011</v>
      </c>
      <c r="D71" s="247">
        <f t="shared" si="36"/>
        <v>7.8784089850669509E-2</v>
      </c>
      <c r="E71" s="215">
        <f t="shared" si="37"/>
        <v>7.5445739344351392E-2</v>
      </c>
      <c r="F71" s="52">
        <f t="shared" si="38"/>
        <v>-4.5546752564637666E-2</v>
      </c>
      <c r="H71" s="19">
        <v>44976.864000000016</v>
      </c>
      <c r="I71" s="140">
        <v>46984.629000000023</v>
      </c>
      <c r="J71" s="214">
        <f t="shared" si="39"/>
        <v>0.10910063423009972</v>
      </c>
      <c r="K71" s="215">
        <f t="shared" si="40"/>
        <v>0.10911549395048921</v>
      </c>
      <c r="L71" s="59">
        <f t="shared" si="41"/>
        <v>4.4639950886749373E-2</v>
      </c>
      <c r="N71" s="40">
        <f t="shared" si="34"/>
        <v>3.8287077763599546</v>
      </c>
      <c r="O71" s="143">
        <f t="shared" si="35"/>
        <v>4.1904840433027513</v>
      </c>
      <c r="P71" s="52">
        <f t="shared" si="42"/>
        <v>9.4490435957676061E-2</v>
      </c>
    </row>
    <row r="72" spans="1:16" ht="20.100000000000001" customHeight="1" x14ac:dyDescent="0.25">
      <c r="A72" s="38" t="s">
        <v>157</v>
      </c>
      <c r="B72" s="19">
        <v>164204.78999999998</v>
      </c>
      <c r="C72" s="140">
        <v>270228.25000000017</v>
      </c>
      <c r="D72" s="247">
        <f t="shared" si="36"/>
        <v>0.11012537320816082</v>
      </c>
      <c r="E72" s="215">
        <f t="shared" si="37"/>
        <v>0.18183348269103011</v>
      </c>
      <c r="F72" s="52">
        <f t="shared" si="38"/>
        <v>0.64567824117676598</v>
      </c>
      <c r="H72" s="19">
        <v>18780.929000000007</v>
      </c>
      <c r="I72" s="140">
        <v>37583.374999999978</v>
      </c>
      <c r="J72" s="214">
        <f t="shared" si="39"/>
        <v>4.5557006049387359E-2</v>
      </c>
      <c r="K72" s="215">
        <f t="shared" si="40"/>
        <v>8.7282343496879869E-2</v>
      </c>
      <c r="L72" s="59">
        <f t="shared" si="41"/>
        <v>1.0011456834749741</v>
      </c>
      <c r="N72" s="40">
        <f t="shared" si="34"/>
        <v>1.1437503741516926</v>
      </c>
      <c r="O72" s="143">
        <f t="shared" si="35"/>
        <v>1.390801109802545</v>
      </c>
      <c r="P72" s="52">
        <f t="shared" si="42"/>
        <v>0.21600057253234767</v>
      </c>
    </row>
    <row r="73" spans="1:16" ht="20.100000000000001" customHeight="1" x14ac:dyDescent="0.25">
      <c r="A73" s="38" t="s">
        <v>158</v>
      </c>
      <c r="B73" s="19">
        <v>89852.869999999937</v>
      </c>
      <c r="C73" s="140">
        <v>80737.930000000022</v>
      </c>
      <c r="D73" s="247">
        <f t="shared" si="36"/>
        <v>6.0260610196416022E-2</v>
      </c>
      <c r="E73" s="215">
        <f t="shared" si="37"/>
        <v>5.4327624876986752E-2</v>
      </c>
      <c r="F73" s="52">
        <f t="shared" si="38"/>
        <v>-0.10144294778786611</v>
      </c>
      <c r="H73" s="19">
        <v>28945.214999999982</v>
      </c>
      <c r="I73" s="140">
        <v>27684.553000000011</v>
      </c>
      <c r="J73" s="214">
        <f t="shared" si="39"/>
        <v>7.0212572277751351E-2</v>
      </c>
      <c r="K73" s="215">
        <f t="shared" si="40"/>
        <v>6.4293658153467548E-2</v>
      </c>
      <c r="L73" s="59">
        <f t="shared" si="41"/>
        <v>-4.3553381793846477E-2</v>
      </c>
      <c r="N73" s="40">
        <f t="shared" si="34"/>
        <v>3.2214012752180317</v>
      </c>
      <c r="O73" s="143">
        <f t="shared" si="35"/>
        <v>3.4289401524165908</v>
      </c>
      <c r="P73" s="52">
        <f t="shared" si="42"/>
        <v>6.4425031055627316E-2</v>
      </c>
    </row>
    <row r="74" spans="1:16" ht="20.100000000000001" customHeight="1" x14ac:dyDescent="0.25">
      <c r="A74" s="38" t="s">
        <v>159</v>
      </c>
      <c r="B74" s="19">
        <v>43631.7</v>
      </c>
      <c r="C74" s="140">
        <v>33367.040000000008</v>
      </c>
      <c r="D74" s="247">
        <f t="shared" si="36"/>
        <v>2.9261979788814386E-2</v>
      </c>
      <c r="E74" s="215">
        <f t="shared" si="37"/>
        <v>2.2452297605046499E-2</v>
      </c>
      <c r="F74" s="52">
        <f t="shared" si="38"/>
        <v>-0.235256934751568</v>
      </c>
      <c r="H74" s="19">
        <v>11983.563999999997</v>
      </c>
      <c r="I74" s="140">
        <v>10065.994000000002</v>
      </c>
      <c r="J74" s="214">
        <f t="shared" si="39"/>
        <v>2.9068599196622285E-2</v>
      </c>
      <c r="K74" s="215">
        <f t="shared" si="40"/>
        <v>2.3376919873362424E-2</v>
      </c>
      <c r="L74" s="59">
        <f t="shared" si="41"/>
        <v>-0.16001666949832244</v>
      </c>
      <c r="N74" s="40">
        <f t="shared" si="34"/>
        <v>2.7465269517346327</v>
      </c>
      <c r="O74" s="143">
        <f t="shared" si="35"/>
        <v>3.0167476647613931</v>
      </c>
      <c r="P74" s="52">
        <f t="shared" si="42"/>
        <v>9.8386332184396103E-2</v>
      </c>
    </row>
    <row r="75" spans="1:16" ht="20.100000000000001" customHeight="1" x14ac:dyDescent="0.25">
      <c r="A75" s="38" t="s">
        <v>160</v>
      </c>
      <c r="B75" s="19">
        <v>1163.0499999999995</v>
      </c>
      <c r="C75" s="140">
        <v>4069.4000000000024</v>
      </c>
      <c r="D75" s="247">
        <f t="shared" si="36"/>
        <v>7.8000961670942367E-4</v>
      </c>
      <c r="E75" s="215">
        <f t="shared" si="37"/>
        <v>2.7382524753162478E-3</v>
      </c>
      <c r="F75" s="52">
        <f t="shared" si="38"/>
        <v>2.4989037444649882</v>
      </c>
      <c r="H75" s="19">
        <v>2669.2509999999979</v>
      </c>
      <c r="I75" s="140">
        <v>9425.09</v>
      </c>
      <c r="J75" s="214">
        <f t="shared" si="39"/>
        <v>6.4748172976072226E-3</v>
      </c>
      <c r="K75" s="215">
        <f t="shared" si="40"/>
        <v>2.1888506364024198E-2</v>
      </c>
      <c r="L75" s="59">
        <f t="shared" si="41"/>
        <v>2.5309867824344758</v>
      </c>
      <c r="N75" s="40">
        <f t="shared" si="34"/>
        <v>22.950440651734656</v>
      </c>
      <c r="O75" s="143">
        <f t="shared" si="35"/>
        <v>23.160883668354046</v>
      </c>
      <c r="P75" s="52">
        <f t="shared" si="42"/>
        <v>9.1694542955751118E-3</v>
      </c>
    </row>
    <row r="76" spans="1:16" ht="20.100000000000001" customHeight="1" x14ac:dyDescent="0.25">
      <c r="A76" s="38" t="s">
        <v>161</v>
      </c>
      <c r="B76" s="19">
        <v>17180.41</v>
      </c>
      <c r="C76" s="140">
        <v>17637.210000000003</v>
      </c>
      <c r="D76" s="247">
        <f t="shared" si="36"/>
        <v>1.1522191667607373E-2</v>
      </c>
      <c r="E76" s="215">
        <f t="shared" si="37"/>
        <v>1.1867875839232432E-2</v>
      </c>
      <c r="F76" s="52">
        <f t="shared" si="38"/>
        <v>2.6588422511453623E-2</v>
      </c>
      <c r="H76" s="19">
        <v>5852.041000000002</v>
      </c>
      <c r="I76" s="140">
        <v>7519.0070000000023</v>
      </c>
      <c r="J76" s="214">
        <f t="shared" si="39"/>
        <v>1.4195329061638156E-2</v>
      </c>
      <c r="K76" s="215">
        <f t="shared" si="40"/>
        <v>1.7461884456343921E-2</v>
      </c>
      <c r="L76" s="59">
        <f t="shared" si="41"/>
        <v>0.28485207126881029</v>
      </c>
      <c r="N76" s="40">
        <f t="shared" si="34"/>
        <v>3.4062289549550924</v>
      </c>
      <c r="O76" s="143">
        <f t="shared" si="35"/>
        <v>4.2631498972910116</v>
      </c>
      <c r="P76" s="52">
        <f t="shared" si="42"/>
        <v>0.2515746750051383</v>
      </c>
    </row>
    <row r="77" spans="1:16" ht="20.100000000000001" customHeight="1" x14ac:dyDescent="0.25">
      <c r="A77" s="38" t="s">
        <v>163</v>
      </c>
      <c r="B77" s="19">
        <v>38659.479999999981</v>
      </c>
      <c r="C77" s="140">
        <v>22741.160000000003</v>
      </c>
      <c r="D77" s="247">
        <f t="shared" si="36"/>
        <v>2.5927317120489769E-2</v>
      </c>
      <c r="E77" s="215">
        <f t="shared" si="37"/>
        <v>1.5302265115634447E-2</v>
      </c>
      <c r="F77" s="52">
        <f t="shared" si="38"/>
        <v>-0.41175721970393769</v>
      </c>
      <c r="H77" s="19">
        <v>11764.712</v>
      </c>
      <c r="I77" s="140">
        <v>6846.0300000000007</v>
      </c>
      <c r="J77" s="214">
        <f t="shared" si="39"/>
        <v>2.8537728658326742E-2</v>
      </c>
      <c r="K77" s="215">
        <f t="shared" si="40"/>
        <v>1.5898985709770472E-2</v>
      </c>
      <c r="L77" s="59">
        <f t="shared" si="41"/>
        <v>-0.41808775259436859</v>
      </c>
      <c r="N77" s="40">
        <f t="shared" si="34"/>
        <v>3.0431635397061747</v>
      </c>
      <c r="O77" s="143">
        <f t="shared" si="35"/>
        <v>3.0104137168024847</v>
      </c>
      <c r="P77" s="52">
        <f t="shared" si="42"/>
        <v>-1.0761768954044473E-2</v>
      </c>
    </row>
    <row r="78" spans="1:16" ht="20.100000000000001" customHeight="1" x14ac:dyDescent="0.25">
      <c r="A78" s="38" t="s">
        <v>162</v>
      </c>
      <c r="B78" s="19">
        <v>81946.36</v>
      </c>
      <c r="C78" s="140">
        <v>87682.719999999972</v>
      </c>
      <c r="D78" s="247">
        <f t="shared" si="36"/>
        <v>5.4958040371723034E-2</v>
      </c>
      <c r="E78" s="215">
        <f t="shared" si="37"/>
        <v>5.9000694225797727E-2</v>
      </c>
      <c r="F78" s="52">
        <f t="shared" si="38"/>
        <v>7.0001400916403986E-2</v>
      </c>
      <c r="H78" s="19">
        <v>5175.6979999999985</v>
      </c>
      <c r="I78" s="140">
        <v>6337.076</v>
      </c>
      <c r="J78" s="214">
        <f t="shared" si="39"/>
        <v>1.2554720008568367E-2</v>
      </c>
      <c r="K78" s="215">
        <f t="shared" si="40"/>
        <v>1.4717008363347725E-2</v>
      </c>
      <c r="L78" s="59">
        <f t="shared" si="41"/>
        <v>0.22439060393400115</v>
      </c>
      <c r="N78" s="40">
        <f t="shared" si="34"/>
        <v>0.63159583903421679</v>
      </c>
      <c r="O78" s="143">
        <f t="shared" si="35"/>
        <v>0.72272803580910827</v>
      </c>
      <c r="P78" s="52">
        <f t="shared" si="42"/>
        <v>0.14428878587015895</v>
      </c>
    </row>
    <row r="79" spans="1:16" ht="20.100000000000001" customHeight="1" x14ac:dyDescent="0.25">
      <c r="A79" s="38" t="s">
        <v>164</v>
      </c>
      <c r="B79" s="19">
        <v>36448.83</v>
      </c>
      <c r="C79" s="140">
        <v>26929.160000000003</v>
      </c>
      <c r="D79" s="247">
        <f t="shared" si="36"/>
        <v>2.4444725435541857E-2</v>
      </c>
      <c r="E79" s="215">
        <f t="shared" si="37"/>
        <v>1.8120322167441701E-2</v>
      </c>
      <c r="F79" s="52">
        <f t="shared" si="38"/>
        <v>-0.26117902824315614</v>
      </c>
      <c r="H79" s="19">
        <v>8713.4680000000008</v>
      </c>
      <c r="I79" s="140">
        <v>5961.8770000000022</v>
      </c>
      <c r="J79" s="214">
        <f t="shared" si="39"/>
        <v>2.1136308772965545E-2</v>
      </c>
      <c r="K79" s="215">
        <f t="shared" si="40"/>
        <v>1.3845659050049341E-2</v>
      </c>
      <c r="L79" s="59">
        <f t="shared" si="41"/>
        <v>-0.31578597637588135</v>
      </c>
      <c r="N79" s="40">
        <f t="shared" si="34"/>
        <v>2.3906029356772223</v>
      </c>
      <c r="O79" s="143">
        <f t="shared" si="35"/>
        <v>2.2139112397118965</v>
      </c>
      <c r="P79" s="52">
        <f t="shared" si="42"/>
        <v>-7.3910934069555817E-2</v>
      </c>
    </row>
    <row r="80" spans="1:16" ht="20.100000000000001" customHeight="1" x14ac:dyDescent="0.25">
      <c r="A80" s="38" t="s">
        <v>165</v>
      </c>
      <c r="B80" s="19">
        <v>7707.6400000000031</v>
      </c>
      <c r="C80" s="140">
        <v>6357.8400000000038</v>
      </c>
      <c r="D80" s="247">
        <f t="shared" si="36"/>
        <v>5.1691959263438607E-3</v>
      </c>
      <c r="E80" s="215">
        <f t="shared" si="37"/>
        <v>4.2781174418009176E-3</v>
      </c>
      <c r="F80" s="52">
        <f t="shared" si="38"/>
        <v>-0.1751249409676631</v>
      </c>
      <c r="H80" s="19">
        <v>4747.2100000000019</v>
      </c>
      <c r="I80" s="140">
        <v>4263.2640000000001</v>
      </c>
      <c r="J80" s="214">
        <f t="shared" si="39"/>
        <v>1.1515334235474304E-2</v>
      </c>
      <c r="K80" s="215">
        <f t="shared" si="40"/>
        <v>9.9008583679853733E-3</v>
      </c>
      <c r="L80" s="59">
        <f t="shared" si="41"/>
        <v>-0.10194324666488348</v>
      </c>
      <c r="N80" s="40">
        <f t="shared" si="34"/>
        <v>6.1590966884805205</v>
      </c>
      <c r="O80" s="143">
        <f t="shared" si="35"/>
        <v>6.7055226303272777</v>
      </c>
      <c r="P80" s="52">
        <f t="shared" si="42"/>
        <v>8.8718519855151542E-2</v>
      </c>
    </row>
    <row r="81" spans="1:16" ht="20.100000000000001" customHeight="1" x14ac:dyDescent="0.25">
      <c r="A81" s="38" t="s">
        <v>166</v>
      </c>
      <c r="B81" s="19">
        <v>11260.949999999999</v>
      </c>
      <c r="C81" s="140">
        <v>14059.060000000007</v>
      </c>
      <c r="D81" s="247">
        <f t="shared" si="36"/>
        <v>7.5522542395288139E-3</v>
      </c>
      <c r="E81" s="215">
        <f t="shared" si="37"/>
        <v>9.4601798411607721E-3</v>
      </c>
      <c r="F81" s="52">
        <f t="shared" ref="F81:F86" si="43">(C81-B81)/B81</f>
        <v>0.24847903596055468</v>
      </c>
      <c r="H81" s="19">
        <v>3353.6690000000003</v>
      </c>
      <c r="I81" s="140">
        <v>4221.7440000000015</v>
      </c>
      <c r="J81" s="214">
        <f t="shared" si="39"/>
        <v>8.1350139239993301E-3</v>
      </c>
      <c r="K81" s="215">
        <f t="shared" si="40"/>
        <v>9.8044337413521788E-3</v>
      </c>
      <c r="L81" s="59">
        <f>(I81-H81)/H81</f>
        <v>0.25884337422685455</v>
      </c>
      <c r="N81" s="40">
        <f t="shared" si="34"/>
        <v>2.9781403878003192</v>
      </c>
      <c r="O81" s="143">
        <f t="shared" si="35"/>
        <v>3.0028636338418071</v>
      </c>
      <c r="P81" s="52">
        <f>(O81-N81)/N81</f>
        <v>8.3015717266937544E-3</v>
      </c>
    </row>
    <row r="82" spans="1:16" ht="20.100000000000001" customHeight="1" x14ac:dyDescent="0.25">
      <c r="A82" s="38" t="s">
        <v>168</v>
      </c>
      <c r="B82" s="19">
        <v>13487.509999999995</v>
      </c>
      <c r="C82" s="140">
        <v>16684.500000000007</v>
      </c>
      <c r="D82" s="247">
        <f t="shared" si="36"/>
        <v>9.0455161046081589E-3</v>
      </c>
      <c r="E82" s="215">
        <f t="shared" si="37"/>
        <v>1.1226808233256483E-2</v>
      </c>
      <c r="F82" s="52">
        <f>(C82-B82)/B82</f>
        <v>0.23703337383994627</v>
      </c>
      <c r="H82" s="19">
        <v>2776.9560000000019</v>
      </c>
      <c r="I82" s="140">
        <v>4067.0340000000015</v>
      </c>
      <c r="J82" s="214">
        <f t="shared" si="39"/>
        <v>6.7360779272890364E-3</v>
      </c>
      <c r="K82" s="215">
        <f t="shared" si="40"/>
        <v>9.4451405335867159E-3</v>
      </c>
      <c r="L82" s="59">
        <f>(I82-H82)/H82</f>
        <v>0.46456551706256727</v>
      </c>
      <c r="N82" s="40">
        <f t="shared" si="34"/>
        <v>2.0589093168420285</v>
      </c>
      <c r="O82" s="143">
        <f t="shared" si="35"/>
        <v>2.4376121549941558</v>
      </c>
      <c r="P82" s="52">
        <f>(O82-N82)/N82</f>
        <v>0.18393371434783964</v>
      </c>
    </row>
    <row r="83" spans="1:16" ht="20.100000000000001" customHeight="1" x14ac:dyDescent="0.25">
      <c r="A83" s="38" t="s">
        <v>169</v>
      </c>
      <c r="B83" s="19">
        <v>30583.350000000002</v>
      </c>
      <c r="C83" s="140">
        <v>29697.21999999999</v>
      </c>
      <c r="D83" s="247">
        <f t="shared" si="36"/>
        <v>2.0510990164816788E-2</v>
      </c>
      <c r="E83" s="215">
        <f t="shared" si="37"/>
        <v>1.99829179178776E-2</v>
      </c>
      <c r="F83" s="52">
        <f>(C83-B83)/B83</f>
        <v>-2.8974262139367071E-2</v>
      </c>
      <c r="H83" s="19">
        <v>3215.1259999999993</v>
      </c>
      <c r="I83" s="140">
        <v>3418.1769999999979</v>
      </c>
      <c r="J83" s="214">
        <f t="shared" si="39"/>
        <v>7.7989493827244913E-3</v>
      </c>
      <c r="K83" s="215">
        <f t="shared" si="40"/>
        <v>7.9382572493059585E-3</v>
      </c>
      <c r="L83" s="59">
        <f>(I83-H83)/H83</f>
        <v>6.3154912124749885E-2</v>
      </c>
      <c r="N83" s="40">
        <f t="shared" si="34"/>
        <v>1.0512667840507985</v>
      </c>
      <c r="O83" s="143">
        <f t="shared" si="35"/>
        <v>1.1510090843520029</v>
      </c>
      <c r="P83" s="52">
        <f>(O83-N83)/N83</f>
        <v>9.4878200105278573E-2</v>
      </c>
    </row>
    <row r="84" spans="1:16" ht="20.100000000000001" customHeight="1" x14ac:dyDescent="0.25">
      <c r="A84" s="38" t="s">
        <v>167</v>
      </c>
      <c r="B84" s="19">
        <v>11683.26</v>
      </c>
      <c r="C84" s="140">
        <v>9732.3300000000017</v>
      </c>
      <c r="D84" s="247">
        <f t="shared" si="36"/>
        <v>7.8354801208172873E-3</v>
      </c>
      <c r="E84" s="215">
        <f t="shared" si="37"/>
        <v>6.5487729672911409E-3</v>
      </c>
      <c r="F84" s="52">
        <f t="shared" si="43"/>
        <v>-0.16698507094766343</v>
      </c>
      <c r="H84" s="19">
        <v>4033.7669999999989</v>
      </c>
      <c r="I84" s="140">
        <v>3342.6699999999992</v>
      </c>
      <c r="J84" s="214">
        <f t="shared" si="39"/>
        <v>9.7847315018771957E-3</v>
      </c>
      <c r="K84" s="215">
        <f t="shared" si="40"/>
        <v>7.7629023773600828E-3</v>
      </c>
      <c r="L84" s="59">
        <f t="shared" si="41"/>
        <v>-0.17132794234272825</v>
      </c>
      <c r="N84" s="40">
        <f t="shared" si="34"/>
        <v>3.4526039821077328</v>
      </c>
      <c r="O84" s="143">
        <f t="shared" si="35"/>
        <v>3.4346040465130123</v>
      </c>
      <c r="P84" s="52">
        <f t="shared" si="42"/>
        <v>-5.2134376511180202E-3</v>
      </c>
    </row>
    <row r="85" spans="1:16" ht="20.100000000000001" customHeight="1" x14ac:dyDescent="0.25">
      <c r="A85" s="38" t="s">
        <v>170</v>
      </c>
      <c r="B85" s="19">
        <v>1683.4</v>
      </c>
      <c r="C85" s="140">
        <v>4485.7700000000004</v>
      </c>
      <c r="D85" s="247">
        <f t="shared" si="36"/>
        <v>1.1289868782671806E-3</v>
      </c>
      <c r="E85" s="215">
        <f t="shared" si="37"/>
        <v>3.0184230614339605E-3</v>
      </c>
      <c r="F85" s="52">
        <f t="shared" si="43"/>
        <v>1.6647083283830344</v>
      </c>
      <c r="H85" s="19">
        <v>682.74900000000014</v>
      </c>
      <c r="I85" s="140">
        <v>2832.8500000000022</v>
      </c>
      <c r="J85" s="214">
        <f t="shared" si="39"/>
        <v>1.6561481236212097E-3</v>
      </c>
      <c r="K85" s="215">
        <f t="shared" si="40"/>
        <v>6.5789138621833842E-3</v>
      </c>
      <c r="L85" s="59">
        <f t="shared" si="41"/>
        <v>3.1491822031229653</v>
      </c>
      <c r="N85" s="40">
        <f t="shared" si="34"/>
        <v>4.0557740287513369</v>
      </c>
      <c r="O85" s="143">
        <f t="shared" si="35"/>
        <v>6.315192263535585</v>
      </c>
      <c r="P85" s="52">
        <f t="shared" si="42"/>
        <v>0.55708681469116805</v>
      </c>
    </row>
    <row r="86" spans="1:16" ht="20.100000000000001" customHeight="1" x14ac:dyDescent="0.25">
      <c r="A86" s="38" t="s">
        <v>171</v>
      </c>
      <c r="B86" s="19">
        <v>4054.3400000000006</v>
      </c>
      <c r="C86" s="140">
        <v>12481.970000000001</v>
      </c>
      <c r="D86" s="247">
        <f t="shared" si="36"/>
        <v>2.7190784483983378E-3</v>
      </c>
      <c r="E86" s="215">
        <f t="shared" si="37"/>
        <v>8.3989741114963209E-3</v>
      </c>
      <c r="F86" s="52">
        <f t="shared" si="43"/>
        <v>2.0786687845617289</v>
      </c>
      <c r="H86" s="19">
        <v>896.60599999999988</v>
      </c>
      <c r="I86" s="140">
        <v>2704.8990000000003</v>
      </c>
      <c r="J86" s="214">
        <f t="shared" si="39"/>
        <v>2.1749022620721789E-3</v>
      </c>
      <c r="K86" s="215">
        <f t="shared" si="40"/>
        <v>6.281764839968923E-3</v>
      </c>
      <c r="L86" s="59">
        <f t="shared" si="41"/>
        <v>2.0168200971218138</v>
      </c>
      <c r="N86" s="40">
        <f t="shared" si="34"/>
        <v>2.2114721508309607</v>
      </c>
      <c r="O86" s="143">
        <f t="shared" si="35"/>
        <v>2.1670449456295762</v>
      </c>
      <c r="P86" s="52">
        <f t="shared" si="42"/>
        <v>-2.0089425582271531E-2</v>
      </c>
    </row>
    <row r="87" spans="1:16" ht="20.100000000000001" customHeight="1" x14ac:dyDescent="0.25">
      <c r="A87" s="38" t="s">
        <v>173</v>
      </c>
      <c r="B87" s="19">
        <v>6574.87</v>
      </c>
      <c r="C87" s="140">
        <v>9192.380000000001</v>
      </c>
      <c r="D87" s="247">
        <f t="shared" si="36"/>
        <v>4.4094938554785183E-3</v>
      </c>
      <c r="E87" s="215">
        <f t="shared" si="37"/>
        <v>6.185446819936E-3</v>
      </c>
      <c r="F87" s="52">
        <f t="shared" ref="F87:F88" si="44">(C87-B87)/B87</f>
        <v>0.39810825156999319</v>
      </c>
      <c r="H87" s="19">
        <v>1649.6679999999999</v>
      </c>
      <c r="I87" s="140">
        <v>2326.73</v>
      </c>
      <c r="J87" s="214">
        <f t="shared" si="39"/>
        <v>4.001609028790893E-3</v>
      </c>
      <c r="K87" s="215">
        <f t="shared" si="40"/>
        <v>5.4035181003434475E-3</v>
      </c>
      <c r="L87" s="59">
        <f t="shared" ref="L87:L88" si="45">(I87-H87)/H87</f>
        <v>0.41042318818089468</v>
      </c>
      <c r="N87" s="40">
        <f t="shared" si="34"/>
        <v>2.5090503690567267</v>
      </c>
      <c r="O87" s="143">
        <f t="shared" si="35"/>
        <v>2.5311508009895149</v>
      </c>
      <c r="P87" s="52">
        <f t="shared" ref="P87:P88" si="46">(O87-N87)/N87</f>
        <v>8.808285479377136E-3</v>
      </c>
    </row>
    <row r="88" spans="1:16" ht="20.100000000000001" customHeight="1" x14ac:dyDescent="0.25">
      <c r="A88" s="38" t="s">
        <v>172</v>
      </c>
      <c r="B88" s="19">
        <v>3384.8599999999997</v>
      </c>
      <c r="C88" s="140">
        <v>5183.6399999999994</v>
      </c>
      <c r="D88" s="247">
        <f t="shared" si="36"/>
        <v>2.2700858528997554E-3</v>
      </c>
      <c r="E88" s="215">
        <f t="shared" si="37"/>
        <v>3.4880117612297403E-3</v>
      </c>
      <c r="F88" s="52">
        <f t="shared" si="44"/>
        <v>0.53141932014913462</v>
      </c>
      <c r="H88" s="19">
        <v>1254.26</v>
      </c>
      <c r="I88" s="140">
        <v>2180.498</v>
      </c>
      <c r="J88" s="214">
        <f t="shared" si="39"/>
        <v>3.0424655994122848E-3</v>
      </c>
      <c r="K88" s="215">
        <f t="shared" si="40"/>
        <v>5.0639139095480295E-3</v>
      </c>
      <c r="L88" s="59">
        <f t="shared" si="45"/>
        <v>0.73847368169279104</v>
      </c>
      <c r="N88" s="40">
        <f t="shared" si="34"/>
        <v>3.7055003752001565</v>
      </c>
      <c r="O88" s="143">
        <f t="shared" si="35"/>
        <v>4.2064996797617127</v>
      </c>
      <c r="P88" s="52">
        <f t="shared" si="46"/>
        <v>0.13520422448600997</v>
      </c>
    </row>
    <row r="89" spans="1:16" ht="20.100000000000001" customHeight="1" x14ac:dyDescent="0.25">
      <c r="A89" s="38" t="s">
        <v>175</v>
      </c>
      <c r="B89" s="19">
        <v>46387.689999999995</v>
      </c>
      <c r="C89" s="140">
        <v>39813.409999999996</v>
      </c>
      <c r="D89" s="247">
        <f t="shared" si="36"/>
        <v>3.1110308496569861E-2</v>
      </c>
      <c r="E89" s="215">
        <f t="shared" si="37"/>
        <v>2.6789985866044277E-2</v>
      </c>
      <c r="F89" s="52">
        <f t="shared" ref="F89:F94" si="47">(C89-B89)/B89</f>
        <v>-0.14172466876449333</v>
      </c>
      <c r="H89" s="19">
        <v>1984.6429999999991</v>
      </c>
      <c r="I89" s="140">
        <v>2063.3490000000002</v>
      </c>
      <c r="J89" s="214">
        <f t="shared" si="39"/>
        <v>4.8141597871369513E-3</v>
      </c>
      <c r="K89" s="215">
        <f t="shared" si="40"/>
        <v>4.7918510823454167E-3</v>
      </c>
      <c r="L89" s="59">
        <f t="shared" ref="L89:L94" si="48">(I89-H89)/H89</f>
        <v>3.9657510192009887E-2</v>
      </c>
      <c r="N89" s="40">
        <f t="shared" si="34"/>
        <v>0.42783829071893842</v>
      </c>
      <c r="O89" s="143">
        <f t="shared" si="35"/>
        <v>0.51825477898024819</v>
      </c>
      <c r="P89" s="52">
        <f t="shared" ref="P89:P92" si="49">(O89-N89)/N89</f>
        <v>0.21133332434872559</v>
      </c>
    </row>
    <row r="90" spans="1:16" ht="20.100000000000001" customHeight="1" x14ac:dyDescent="0.25">
      <c r="A90" s="38" t="s">
        <v>174</v>
      </c>
      <c r="B90" s="19">
        <v>1758.1199999999997</v>
      </c>
      <c r="C90" s="140">
        <v>1945.0199999999998</v>
      </c>
      <c r="D90" s="247">
        <f t="shared" si="36"/>
        <v>1.1790984973381817E-3</v>
      </c>
      <c r="E90" s="215">
        <f t="shared" si="37"/>
        <v>1.3087815966824606E-3</v>
      </c>
      <c r="F90" s="52">
        <f t="shared" si="47"/>
        <v>0.10630673674151943</v>
      </c>
      <c r="H90" s="19">
        <v>1333.001</v>
      </c>
      <c r="I90" s="140">
        <v>1993.142000000001</v>
      </c>
      <c r="J90" s="214">
        <f t="shared" si="39"/>
        <v>3.2334680899352409E-3</v>
      </c>
      <c r="K90" s="215">
        <f t="shared" si="40"/>
        <v>4.6288047489630273E-3</v>
      </c>
      <c r="L90" s="59">
        <f t="shared" si="48"/>
        <v>0.49522918587457998</v>
      </c>
      <c r="N90" s="40">
        <f t="shared" si="34"/>
        <v>7.5819682388005383</v>
      </c>
      <c r="O90" s="143">
        <f t="shared" si="35"/>
        <v>10.247411337672627</v>
      </c>
      <c r="P90" s="52">
        <f t="shared" si="49"/>
        <v>0.35155028548283129</v>
      </c>
    </row>
    <row r="91" spans="1:16" ht="20.100000000000001" customHeight="1" x14ac:dyDescent="0.25">
      <c r="A91" s="38" t="s">
        <v>176</v>
      </c>
      <c r="B91" s="19">
        <v>11562.389999999992</v>
      </c>
      <c r="C91" s="140">
        <v>8329.3099999999977</v>
      </c>
      <c r="D91" s="247">
        <f t="shared" si="36"/>
        <v>7.7544176021193166E-3</v>
      </c>
      <c r="E91" s="215">
        <f t="shared" si="37"/>
        <v>5.6046969393955762E-3</v>
      </c>
      <c r="F91" s="52">
        <f t="shared" si="47"/>
        <v>-0.27962038990208743</v>
      </c>
      <c r="H91" s="19">
        <v>2955.3690000000006</v>
      </c>
      <c r="I91" s="140">
        <v>1891.6579999999999</v>
      </c>
      <c r="J91" s="214">
        <f t="shared" si="39"/>
        <v>7.1688553538098061E-3</v>
      </c>
      <c r="K91" s="215">
        <f t="shared" si="40"/>
        <v>4.3931217814956978E-3</v>
      </c>
      <c r="L91" s="59">
        <f t="shared" si="48"/>
        <v>-0.35992493661536018</v>
      </c>
      <c r="N91" s="40">
        <f t="shared" si="34"/>
        <v>2.5560191275333239</v>
      </c>
      <c r="O91" s="143">
        <f t="shared" si="35"/>
        <v>2.271086080359598</v>
      </c>
      <c r="P91" s="52">
        <f t="shared" si="49"/>
        <v>-0.1114753188285799</v>
      </c>
    </row>
    <row r="92" spans="1:16" ht="20.100000000000001" customHeight="1" x14ac:dyDescent="0.25">
      <c r="A92" s="38" t="s">
        <v>177</v>
      </c>
      <c r="B92" s="19">
        <v>3225.3900000000008</v>
      </c>
      <c r="C92" s="140">
        <v>3877.1600000000003</v>
      </c>
      <c r="D92" s="247">
        <f t="shared" si="36"/>
        <v>2.1631359078615794E-3</v>
      </c>
      <c r="E92" s="215">
        <f t="shared" si="37"/>
        <v>2.6088963894424578E-3</v>
      </c>
      <c r="F92" s="52">
        <f t="shared" si="47"/>
        <v>0.2020747878551119</v>
      </c>
      <c r="H92" s="19">
        <v>1249.2919999999997</v>
      </c>
      <c r="I92" s="140">
        <v>1545.453999999999</v>
      </c>
      <c r="J92" s="214">
        <f t="shared" si="39"/>
        <v>3.0304146936209172E-3</v>
      </c>
      <c r="K92" s="215">
        <f t="shared" si="40"/>
        <v>3.5891094636026424E-3</v>
      </c>
      <c r="L92" s="59">
        <f t="shared" si="48"/>
        <v>0.23706387297765408</v>
      </c>
      <c r="N92" s="40">
        <f t="shared" si="34"/>
        <v>3.8733052437069606</v>
      </c>
      <c r="O92" s="143">
        <f t="shared" si="35"/>
        <v>3.986046487635277</v>
      </c>
      <c r="P92" s="52">
        <f t="shared" si="49"/>
        <v>2.910724480377307E-2</v>
      </c>
    </row>
    <row r="93" spans="1:16" ht="20.100000000000001" customHeight="1" x14ac:dyDescent="0.25">
      <c r="A93" s="38" t="s">
        <v>208</v>
      </c>
      <c r="B93" s="19">
        <v>520.84999999999991</v>
      </c>
      <c r="C93" s="140">
        <v>595.04999999999984</v>
      </c>
      <c r="D93" s="247">
        <f t="shared" si="36"/>
        <v>3.4931259091449502E-4</v>
      </c>
      <c r="E93" s="215">
        <f t="shared" si="37"/>
        <v>4.0040230388679708E-4</v>
      </c>
      <c r="F93" s="52">
        <f t="shared" si="47"/>
        <v>0.14245944129787835</v>
      </c>
      <c r="H93" s="19">
        <v>895.42999999999961</v>
      </c>
      <c r="I93" s="140">
        <v>1149.4999999999998</v>
      </c>
      <c r="J93" s="214">
        <f t="shared" si="39"/>
        <v>2.1720496321988594E-3</v>
      </c>
      <c r="K93" s="215">
        <f t="shared" si="40"/>
        <v>2.6695594488164898E-3</v>
      </c>
      <c r="L93" s="59">
        <f t="shared" si="48"/>
        <v>0.28374077258970581</v>
      </c>
      <c r="N93" s="40">
        <f t="shared" ref="N93:N94" si="50">(H93/B93)*10</f>
        <v>17.191705865412303</v>
      </c>
      <c r="O93" s="143">
        <f t="shared" ref="O93:O94" si="51">(I93/C93)*10</f>
        <v>19.317704394588691</v>
      </c>
      <c r="P93" s="52">
        <f t="shared" ref="P93:P94" si="52">(O93-N93)/N93</f>
        <v>0.12366419864439683</v>
      </c>
    </row>
    <row r="94" spans="1:16" ht="20.100000000000001" customHeight="1" x14ac:dyDescent="0.25">
      <c r="A94" s="38" t="s">
        <v>209</v>
      </c>
      <c r="B94" s="19">
        <v>1974.2499999999998</v>
      </c>
      <c r="C94" s="140">
        <v>2104.48</v>
      </c>
      <c r="D94" s="247">
        <f t="shared" si="36"/>
        <v>1.3240479650819656E-3</v>
      </c>
      <c r="E94" s="215">
        <f t="shared" si="37"/>
        <v>1.4160803974181781E-3</v>
      </c>
      <c r="F94" s="52">
        <f t="shared" si="47"/>
        <v>6.5964290236798923E-2</v>
      </c>
      <c r="H94" s="19">
        <v>1301.9979999999991</v>
      </c>
      <c r="I94" s="140">
        <v>1102.7910000000002</v>
      </c>
      <c r="J94" s="214">
        <f t="shared" si="39"/>
        <v>3.1582639369058998E-3</v>
      </c>
      <c r="K94" s="215">
        <f t="shared" si="40"/>
        <v>2.5610840662199101E-3</v>
      </c>
      <c r="L94" s="59">
        <f t="shared" si="48"/>
        <v>-0.15300100307373676</v>
      </c>
      <c r="N94" s="40">
        <f t="shared" si="50"/>
        <v>6.5948993288590563</v>
      </c>
      <c r="O94" s="143">
        <f t="shared" si="51"/>
        <v>5.2402066068577513</v>
      </c>
      <c r="P94" s="52">
        <f t="shared" si="52"/>
        <v>-0.20541522386448197</v>
      </c>
    </row>
    <row r="95" spans="1:16" ht="20.100000000000001" customHeight="1" thickBot="1" x14ac:dyDescent="0.3">
      <c r="A95" s="8" t="s">
        <v>17</v>
      </c>
      <c r="B95" s="19">
        <f>B96-SUM(B68:B94)</f>
        <v>61035.73000000068</v>
      </c>
      <c r="C95" s="140">
        <f>C96-SUM(C68:C94)</f>
        <v>60335.860000000102</v>
      </c>
      <c r="D95" s="247">
        <f t="shared" si="36"/>
        <v>4.0934144157929946E-2</v>
      </c>
      <c r="E95" s="215">
        <f t="shared" si="37"/>
        <v>4.0599306530529018E-2</v>
      </c>
      <c r="F95" s="52">
        <f t="shared" si="38"/>
        <v>-1.14665622906545E-2</v>
      </c>
      <c r="H95" s="19">
        <f>H96-SUM(H68:H94)</f>
        <v>14717.321999999927</v>
      </c>
      <c r="I95" s="140">
        <f>I96-SUM(I68:I94)</f>
        <v>16191.834999999963</v>
      </c>
      <c r="J95" s="214">
        <f t="shared" si="39"/>
        <v>3.5699891490180179E-2</v>
      </c>
      <c r="K95" s="215">
        <f t="shared" si="40"/>
        <v>3.7603363303982132E-2</v>
      </c>
      <c r="L95" s="59">
        <f t="shared" si="41"/>
        <v>0.1001889474185618</v>
      </c>
      <c r="N95" s="40">
        <f t="shared" si="34"/>
        <v>2.4112633698326804</v>
      </c>
      <c r="O95" s="143">
        <f t="shared" si="35"/>
        <v>2.6836171722753162</v>
      </c>
      <c r="P95" s="52">
        <f t="shared" si="42"/>
        <v>0.11295066555153392</v>
      </c>
    </row>
    <row r="96" spans="1:16" s="1" customFormat="1" ht="26.25" customHeight="1" thickBot="1" x14ac:dyDescent="0.3">
      <c r="A96" s="12" t="s">
        <v>18</v>
      </c>
      <c r="B96" s="17">
        <v>1491071.3600000006</v>
      </c>
      <c r="C96" s="145">
        <v>1486130.3099999998</v>
      </c>
      <c r="D96" s="243">
        <f>SUM(D68:D95)</f>
        <v>1.0000000000000002</v>
      </c>
      <c r="E96" s="244">
        <f>SUM(E68:E95)</f>
        <v>1.0000000000000007</v>
      </c>
      <c r="F96" s="57">
        <f t="shared" si="38"/>
        <v>-3.313758236226027E-3</v>
      </c>
      <c r="H96" s="17">
        <v>412251.16899999994</v>
      </c>
      <c r="I96" s="145">
        <v>430595.39299999998</v>
      </c>
      <c r="J96" s="255">
        <f t="shared" si="39"/>
        <v>1</v>
      </c>
      <c r="K96" s="244">
        <f t="shared" si="40"/>
        <v>1</v>
      </c>
      <c r="L96" s="60">
        <f t="shared" si="41"/>
        <v>4.4497688252765268E-2</v>
      </c>
      <c r="N96" s="37">
        <f t="shared" si="34"/>
        <v>2.7647983863092893</v>
      </c>
      <c r="O96" s="150">
        <f t="shared" si="35"/>
        <v>2.8974268952229365</v>
      </c>
      <c r="P96" s="57">
        <f t="shared" si="42"/>
        <v>4.7970408826334743E-2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80" zoomScaleNormal="100" workbookViewId="0">
      <selection activeCell="H96" sqref="H96: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185</v>
      </c>
    </row>
    <row r="3" spans="1:17" ht="8.25" customHeight="1" thickBot="1" x14ac:dyDescent="0.3"/>
    <row r="4" spans="1:17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7" x14ac:dyDescent="0.25">
      <c r="A5" s="358"/>
      <c r="B5" s="352" t="s">
        <v>67</v>
      </c>
      <c r="C5" s="344"/>
      <c r="D5" s="352" t="str">
        <f>B5</f>
        <v>out</v>
      </c>
      <c r="E5" s="344"/>
      <c r="F5" s="131" t="s">
        <v>133</v>
      </c>
      <c r="H5" s="339" t="str">
        <f>B5</f>
        <v>out</v>
      </c>
      <c r="I5" s="344"/>
      <c r="J5" s="352" t="str">
        <f>B5</f>
        <v>out</v>
      </c>
      <c r="K5" s="340"/>
      <c r="L5" s="131" t="str">
        <f>F5</f>
        <v>2022 /2021</v>
      </c>
      <c r="N5" s="339" t="str">
        <f>B5</f>
        <v>out</v>
      </c>
      <c r="O5" s="340"/>
      <c r="P5" s="131" t="str">
        <f>L5</f>
        <v>2022 /2021</v>
      </c>
    </row>
    <row r="6" spans="1:17" ht="19.5" customHeight="1" thickBot="1" x14ac:dyDescent="0.3">
      <c r="A6" s="359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7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186</v>
      </c>
      <c r="B7" s="19">
        <v>34798.540000000008</v>
      </c>
      <c r="C7" s="147">
        <v>36470.960000000014</v>
      </c>
      <c r="D7" s="214">
        <f>B7/$B$33</f>
        <v>0.11825096360738471</v>
      </c>
      <c r="E7" s="246">
        <f>C7/$C$33</f>
        <v>0.12156298214977761</v>
      </c>
      <c r="F7" s="52">
        <f>(C7-B7)/B7</f>
        <v>4.8060062289969785E-2</v>
      </c>
      <c r="H7" s="19">
        <v>9742.3049999999985</v>
      </c>
      <c r="I7" s="147">
        <v>11457.253000000001</v>
      </c>
      <c r="J7" s="214">
        <f t="shared" ref="J7:J32" si="0">H7/$H$33</f>
        <v>0.10748745631858998</v>
      </c>
      <c r="K7" s="246">
        <f>I7/$I$33</f>
        <v>0.12020301218298872</v>
      </c>
      <c r="L7" s="52">
        <f>(I7-H7)/H7</f>
        <v>0.17603103167063672</v>
      </c>
      <c r="N7" s="40">
        <f t="shared" ref="N7:O33" si="1">(H7/B7)*10</f>
        <v>2.7996303867920886</v>
      </c>
      <c r="O7" s="149">
        <f t="shared" si="1"/>
        <v>3.1414728320833878</v>
      </c>
      <c r="P7" s="52">
        <f>(O7-N7)/N7</f>
        <v>0.12210270573716475</v>
      </c>
      <c r="Q7" s="2"/>
    </row>
    <row r="8" spans="1:17" ht="20.100000000000001" customHeight="1" x14ac:dyDescent="0.25">
      <c r="A8" s="8" t="s">
        <v>154</v>
      </c>
      <c r="B8" s="19">
        <v>38495.149999999987</v>
      </c>
      <c r="C8" s="140">
        <v>26236.930000000004</v>
      </c>
      <c r="D8" s="214">
        <f t="shared" ref="D8:D32" si="2">B8/$B$33</f>
        <v>0.13081263126874901</v>
      </c>
      <c r="E8" s="215">
        <f t="shared" ref="E8:E32" si="3">C8/$C$33</f>
        <v>8.7451480664478373E-2</v>
      </c>
      <c r="F8" s="52">
        <f t="shared" ref="F8:F33" si="4">(C8-B8)/B8</f>
        <v>-0.31843543926962192</v>
      </c>
      <c r="H8" s="19">
        <v>16064.675000000003</v>
      </c>
      <c r="I8" s="140">
        <v>11129.574000000004</v>
      </c>
      <c r="J8" s="214">
        <f t="shared" si="0"/>
        <v>0.17724255731419261</v>
      </c>
      <c r="K8" s="215">
        <f t="shared" ref="K8:K32" si="5">I8/$I$33</f>
        <v>0.11676518962385442</v>
      </c>
      <c r="L8" s="52">
        <f t="shared" ref="L8:L33" si="6">(I8-H8)/H8</f>
        <v>-0.30720204423681136</v>
      </c>
      <c r="N8" s="40">
        <f t="shared" si="1"/>
        <v>4.1731685679884372</v>
      </c>
      <c r="O8" s="143">
        <f t="shared" si="1"/>
        <v>4.2419498012915389</v>
      </c>
      <c r="P8" s="52">
        <f t="shared" ref="P8:P33" si="7">(O8-N8)/N8</f>
        <v>1.6481776899861928E-2</v>
      </c>
      <c r="Q8" s="2"/>
    </row>
    <row r="9" spans="1:17" ht="20.100000000000001" customHeight="1" x14ac:dyDescent="0.25">
      <c r="A9" s="8" t="s">
        <v>153</v>
      </c>
      <c r="B9" s="19">
        <v>15927.759999999998</v>
      </c>
      <c r="C9" s="140">
        <v>21053.09</v>
      </c>
      <c r="D9" s="214">
        <f t="shared" si="2"/>
        <v>5.4125057203755024E-2</v>
      </c>
      <c r="E9" s="215">
        <f t="shared" si="3"/>
        <v>7.017299253618936E-2</v>
      </c>
      <c r="F9" s="52">
        <f t="shared" si="4"/>
        <v>0.32178598873915742</v>
      </c>
      <c r="H9" s="19">
        <v>6185.8679999999986</v>
      </c>
      <c r="I9" s="140">
        <v>9862.08</v>
      </c>
      <c r="J9" s="214">
        <f t="shared" si="0"/>
        <v>6.8249065949235174E-2</v>
      </c>
      <c r="K9" s="215">
        <f t="shared" si="5"/>
        <v>0.10346736014205232</v>
      </c>
      <c r="L9" s="52">
        <f t="shared" si="6"/>
        <v>0.594292021750222</v>
      </c>
      <c r="N9" s="40">
        <f t="shared" si="1"/>
        <v>3.8837024164100908</v>
      </c>
      <c r="O9" s="143">
        <f t="shared" si="1"/>
        <v>4.6843859974949043</v>
      </c>
      <c r="P9" s="52">
        <f t="shared" si="7"/>
        <v>0.20616501864345391</v>
      </c>
      <c r="Q9" s="2"/>
    </row>
    <row r="10" spans="1:17" ht="20.100000000000001" customHeight="1" x14ac:dyDescent="0.25">
      <c r="A10" s="8" t="s">
        <v>155</v>
      </c>
      <c r="B10" s="19">
        <v>23615.010000000006</v>
      </c>
      <c r="C10" s="140">
        <v>26677.670000000006</v>
      </c>
      <c r="D10" s="214">
        <f t="shared" si="2"/>
        <v>8.0247553147287959E-2</v>
      </c>
      <c r="E10" s="215">
        <f t="shared" si="3"/>
        <v>8.8920530800605663E-2</v>
      </c>
      <c r="F10" s="52">
        <f t="shared" si="4"/>
        <v>0.12969124298486426</v>
      </c>
      <c r="H10" s="19">
        <v>6746.8410000000013</v>
      </c>
      <c r="I10" s="140">
        <v>8680.7870000000021</v>
      </c>
      <c r="J10" s="214">
        <f t="shared" si="0"/>
        <v>7.4438315909425151E-2</v>
      </c>
      <c r="K10" s="215">
        <f t="shared" si="5"/>
        <v>9.1073902751290417E-2</v>
      </c>
      <c r="L10" s="52">
        <f t="shared" si="6"/>
        <v>0.28664466822324708</v>
      </c>
      <c r="N10" s="40">
        <f t="shared" si="1"/>
        <v>2.857013822988006</v>
      </c>
      <c r="O10" s="143">
        <f t="shared" si="1"/>
        <v>3.2539524628650103</v>
      </c>
      <c r="P10" s="52">
        <f t="shared" si="7"/>
        <v>0.13893479852395893</v>
      </c>
      <c r="Q10" s="2"/>
    </row>
    <row r="11" spans="1:17" ht="20.100000000000001" customHeight="1" x14ac:dyDescent="0.25">
      <c r="A11" s="8" t="s">
        <v>157</v>
      </c>
      <c r="B11" s="19">
        <v>18449.600000000002</v>
      </c>
      <c r="C11" s="140">
        <v>37726.780000000006</v>
      </c>
      <c r="D11" s="214">
        <f t="shared" si="2"/>
        <v>6.2694669896231417E-2</v>
      </c>
      <c r="E11" s="215">
        <f t="shared" si="3"/>
        <v>0.12574881175896072</v>
      </c>
      <c r="F11" s="52">
        <f t="shared" si="4"/>
        <v>1.0448562570462234</v>
      </c>
      <c r="H11" s="19">
        <v>2260.3469999999998</v>
      </c>
      <c r="I11" s="140">
        <v>6834.8210000000008</v>
      </c>
      <c r="J11" s="214">
        <f t="shared" si="0"/>
        <v>2.4938548878048462E-2</v>
      </c>
      <c r="K11" s="215">
        <f t="shared" si="5"/>
        <v>7.170707253575942E-2</v>
      </c>
      <c r="L11" s="52">
        <f t="shared" si="6"/>
        <v>2.0237928070336109</v>
      </c>
      <c r="N11" s="40">
        <f t="shared" si="1"/>
        <v>1.225146886653369</v>
      </c>
      <c r="O11" s="143">
        <f t="shared" si="1"/>
        <v>1.8116629619596478</v>
      </c>
      <c r="P11" s="52">
        <f t="shared" si="7"/>
        <v>0.47873122945152768</v>
      </c>
      <c r="Q11" s="2"/>
    </row>
    <row r="12" spans="1:17" ht="20.100000000000001" customHeight="1" x14ac:dyDescent="0.25">
      <c r="A12" s="8" t="s">
        <v>188</v>
      </c>
      <c r="B12" s="19">
        <v>12550.169999999998</v>
      </c>
      <c r="C12" s="140">
        <v>13326.42</v>
      </c>
      <c r="D12" s="214">
        <f t="shared" si="2"/>
        <v>4.2647470150658354E-2</v>
      </c>
      <c r="E12" s="215">
        <f t="shared" si="3"/>
        <v>4.4418884410512879E-2</v>
      </c>
      <c r="F12" s="52">
        <f t="shared" si="4"/>
        <v>6.1851751808939794E-2</v>
      </c>
      <c r="H12" s="19">
        <v>4904.2570000000005</v>
      </c>
      <c r="I12" s="140">
        <v>5118.3620000000001</v>
      </c>
      <c r="J12" s="214">
        <f t="shared" si="0"/>
        <v>5.4108972164455878E-2</v>
      </c>
      <c r="K12" s="215">
        <f t="shared" si="5"/>
        <v>5.3698956446448946E-2</v>
      </c>
      <c r="L12" s="52">
        <f t="shared" si="6"/>
        <v>4.3656969852925637E-2</v>
      </c>
      <c r="N12" s="40">
        <f t="shared" si="1"/>
        <v>3.9077215687118194</v>
      </c>
      <c r="O12" s="143">
        <f t="shared" si="1"/>
        <v>3.8407629355820996</v>
      </c>
      <c r="P12" s="52">
        <f t="shared" si="7"/>
        <v>-1.7134954973722132E-2</v>
      </c>
      <c r="Q12" s="2"/>
    </row>
    <row r="13" spans="1:17" ht="20.100000000000001" customHeight="1" x14ac:dyDescent="0.25">
      <c r="A13" s="8" t="s">
        <v>187</v>
      </c>
      <c r="B13" s="19">
        <v>17110.64</v>
      </c>
      <c r="C13" s="140">
        <v>15868.970000000003</v>
      </c>
      <c r="D13" s="214">
        <f t="shared" si="2"/>
        <v>5.81446712402032E-2</v>
      </c>
      <c r="E13" s="215">
        <f t="shared" si="3"/>
        <v>5.2893571127421816E-2</v>
      </c>
      <c r="F13" s="52">
        <f t="shared" si="4"/>
        <v>-7.2567127822220356E-2</v>
      </c>
      <c r="H13" s="19">
        <v>4640.3230000000012</v>
      </c>
      <c r="I13" s="140">
        <v>4511.3200000000006</v>
      </c>
      <c r="J13" s="214">
        <f t="shared" si="0"/>
        <v>5.1196971945206872E-2</v>
      </c>
      <c r="K13" s="215">
        <f t="shared" si="5"/>
        <v>4.7330215447050066E-2</v>
      </c>
      <c r="L13" s="52">
        <f t="shared" si="6"/>
        <v>-2.7800435443825908E-2</v>
      </c>
      <c r="N13" s="40">
        <f t="shared" si="1"/>
        <v>2.7119517446454378</v>
      </c>
      <c r="O13" s="143">
        <f t="shared" si="1"/>
        <v>2.8428562156207993</v>
      </c>
      <c r="P13" s="52">
        <f t="shared" si="7"/>
        <v>4.8269469113461694E-2</v>
      </c>
      <c r="Q13" s="2"/>
    </row>
    <row r="14" spans="1:17" ht="20.100000000000001" customHeight="1" x14ac:dyDescent="0.25">
      <c r="A14" s="8" t="s">
        <v>189</v>
      </c>
      <c r="B14" s="19">
        <v>11977.62</v>
      </c>
      <c r="C14" s="140">
        <v>10665.84</v>
      </c>
      <c r="D14" s="214">
        <f t="shared" si="2"/>
        <v>4.0701854351449317E-2</v>
      </c>
      <c r="E14" s="215">
        <f t="shared" si="3"/>
        <v>3.5550786640449923E-2</v>
      </c>
      <c r="F14" s="52">
        <f t="shared" si="4"/>
        <v>-0.10951925340760522</v>
      </c>
      <c r="H14" s="19">
        <v>5018.514000000001</v>
      </c>
      <c r="I14" s="140">
        <v>4080.348</v>
      </c>
      <c r="J14" s="214">
        <f t="shared" si="0"/>
        <v>5.5369576743823201E-2</v>
      </c>
      <c r="K14" s="215">
        <f t="shared" si="5"/>
        <v>4.2808701209167126E-2</v>
      </c>
      <c r="L14" s="52">
        <f t="shared" si="6"/>
        <v>-0.18694099488414317</v>
      </c>
      <c r="N14" s="40">
        <f t="shared" si="1"/>
        <v>4.1899091806218607</v>
      </c>
      <c r="O14" s="143">
        <f t="shared" si="1"/>
        <v>3.8256227357620216</v>
      </c>
      <c r="P14" s="52">
        <f t="shared" si="7"/>
        <v>-8.6943756810922618E-2</v>
      </c>
      <c r="Q14" s="2"/>
    </row>
    <row r="15" spans="1:17" ht="20.100000000000001" customHeight="1" x14ac:dyDescent="0.25">
      <c r="A15" s="8" t="s">
        <v>156</v>
      </c>
      <c r="B15" s="19">
        <v>11377.710000000001</v>
      </c>
      <c r="C15" s="140">
        <v>8899.4</v>
      </c>
      <c r="D15" s="214">
        <f t="shared" si="2"/>
        <v>3.8663264928510702E-2</v>
      </c>
      <c r="E15" s="215">
        <f t="shared" si="3"/>
        <v>2.9662986752850225E-2</v>
      </c>
      <c r="F15" s="52">
        <f t="shared" si="4"/>
        <v>-0.21782151241330647</v>
      </c>
      <c r="H15" s="19">
        <v>4829.0959999999995</v>
      </c>
      <c r="I15" s="140">
        <v>3794.6529999999993</v>
      </c>
      <c r="J15" s="214">
        <f t="shared" si="0"/>
        <v>5.3279716181979284E-2</v>
      </c>
      <c r="K15" s="215">
        <f t="shared" si="5"/>
        <v>3.9811351009636828E-2</v>
      </c>
      <c r="L15" s="52">
        <f t="shared" si="6"/>
        <v>-0.21421048577207832</v>
      </c>
      <c r="N15" s="40">
        <f t="shared" si="1"/>
        <v>4.2443479399633137</v>
      </c>
      <c r="O15" s="143">
        <f t="shared" si="1"/>
        <v>4.263942512978403</v>
      </c>
      <c r="P15" s="52">
        <f t="shared" si="7"/>
        <v>4.6166274047877978E-3</v>
      </c>
      <c r="Q15" s="2"/>
    </row>
    <row r="16" spans="1:17" ht="20.100000000000001" customHeight="1" x14ac:dyDescent="0.25">
      <c r="A16" s="8" t="s">
        <v>192</v>
      </c>
      <c r="B16" s="19">
        <v>5385.1100000000006</v>
      </c>
      <c r="C16" s="140">
        <v>5077.09</v>
      </c>
      <c r="D16" s="214">
        <f t="shared" si="2"/>
        <v>1.8299458731077897E-2</v>
      </c>
      <c r="E16" s="215">
        <f t="shared" si="3"/>
        <v>1.6922674945842233E-2</v>
      </c>
      <c r="F16" s="52">
        <f t="shared" si="4"/>
        <v>-5.719846019858469E-2</v>
      </c>
      <c r="H16" s="19">
        <v>3617.4250000000006</v>
      </c>
      <c r="I16" s="140">
        <v>3509.2890000000002</v>
      </c>
      <c r="J16" s="214">
        <f t="shared" si="0"/>
        <v>3.9911274762315027E-2</v>
      </c>
      <c r="K16" s="215">
        <f t="shared" si="5"/>
        <v>3.6817473474717574E-2</v>
      </c>
      <c r="L16" s="52">
        <f t="shared" si="6"/>
        <v>-2.9893086933385046E-2</v>
      </c>
      <c r="N16" s="40">
        <f t="shared" si="1"/>
        <v>6.7174579535051286</v>
      </c>
      <c r="O16" s="143">
        <f t="shared" si="1"/>
        <v>6.912008650624669</v>
      </c>
      <c r="P16" s="52">
        <f t="shared" si="7"/>
        <v>2.8961952343598212E-2</v>
      </c>
      <c r="Q16" s="2"/>
    </row>
    <row r="17" spans="1:17" ht="20.100000000000001" customHeight="1" x14ac:dyDescent="0.25">
      <c r="A17" s="8" t="s">
        <v>190</v>
      </c>
      <c r="B17" s="19">
        <v>12400.43</v>
      </c>
      <c r="C17" s="140">
        <v>13066.610000000002</v>
      </c>
      <c r="D17" s="214">
        <f t="shared" si="2"/>
        <v>4.2138629857629693E-2</v>
      </c>
      <c r="E17" s="215">
        <f t="shared" si="3"/>
        <v>4.3552900120756494E-2</v>
      </c>
      <c r="F17" s="52">
        <f t="shared" si="4"/>
        <v>5.3722330596600448E-2</v>
      </c>
      <c r="H17" s="19">
        <v>2870.0749999999998</v>
      </c>
      <c r="I17" s="140">
        <v>3010.6679999999997</v>
      </c>
      <c r="J17" s="214">
        <f t="shared" si="0"/>
        <v>3.166571578220731E-2</v>
      </c>
      <c r="K17" s="215">
        <f t="shared" si="5"/>
        <v>3.1586224226953376E-2</v>
      </c>
      <c r="L17" s="52">
        <f t="shared" si="6"/>
        <v>4.8985827896483494E-2</v>
      </c>
      <c r="N17" s="40">
        <f t="shared" si="1"/>
        <v>2.3144963521426272</v>
      </c>
      <c r="O17" s="143">
        <f t="shared" si="1"/>
        <v>2.3040926452997366</v>
      </c>
      <c r="P17" s="52">
        <f t="shared" si="7"/>
        <v>-4.495019762402931E-3</v>
      </c>
      <c r="Q17" s="2"/>
    </row>
    <row r="18" spans="1:17" ht="20.100000000000001" customHeight="1" x14ac:dyDescent="0.25">
      <c r="A18" s="8" t="s">
        <v>158</v>
      </c>
      <c r="B18" s="19">
        <v>8657.89</v>
      </c>
      <c r="C18" s="140">
        <v>7144.8999999999987</v>
      </c>
      <c r="D18" s="214">
        <f t="shared" si="2"/>
        <v>2.9420884764324588E-2</v>
      </c>
      <c r="E18" s="215">
        <f t="shared" si="3"/>
        <v>2.3814984611371503E-2</v>
      </c>
      <c r="F18" s="52">
        <f t="shared" si="4"/>
        <v>-0.17475273998630161</v>
      </c>
      <c r="H18" s="19">
        <v>2944.1699999999992</v>
      </c>
      <c r="I18" s="140">
        <v>2726.1549999999997</v>
      </c>
      <c r="J18" s="214">
        <f t="shared" si="0"/>
        <v>3.2483210520457224E-2</v>
      </c>
      <c r="K18" s="215">
        <f t="shared" si="5"/>
        <v>2.8601274902257598E-2</v>
      </c>
      <c r="L18" s="52">
        <f t="shared" si="6"/>
        <v>-7.4049732182584385E-2</v>
      </c>
      <c r="N18" s="40">
        <f t="shared" si="1"/>
        <v>3.4005629547152938</v>
      </c>
      <c r="O18" s="143">
        <f t="shared" si="1"/>
        <v>3.8155257596327452</v>
      </c>
      <c r="P18" s="52">
        <f t="shared" si="7"/>
        <v>0.12202767907650557</v>
      </c>
      <c r="Q18" s="2"/>
    </row>
    <row r="19" spans="1:17" ht="20.100000000000001" customHeight="1" x14ac:dyDescent="0.25">
      <c r="A19" s="8" t="s">
        <v>191</v>
      </c>
      <c r="B19" s="19">
        <v>8282.0099999999984</v>
      </c>
      <c r="C19" s="140">
        <v>9891.4800000000014</v>
      </c>
      <c r="D19" s="214">
        <f t="shared" si="2"/>
        <v>2.8143584848846988E-2</v>
      </c>
      <c r="E19" s="215">
        <f t="shared" si="3"/>
        <v>3.2969732814131625E-2</v>
      </c>
      <c r="F19" s="52">
        <f t="shared" si="4"/>
        <v>0.19433325967971582</v>
      </c>
      <c r="H19" s="19">
        <v>2222.6220000000003</v>
      </c>
      <c r="I19" s="140">
        <v>2211.9059999999999</v>
      </c>
      <c r="J19" s="214">
        <f t="shared" si="0"/>
        <v>2.4522326609332921E-2</v>
      </c>
      <c r="K19" s="215">
        <f t="shared" si="5"/>
        <v>2.3206065525970827E-2</v>
      </c>
      <c r="L19" s="52">
        <f t="shared" si="6"/>
        <v>-4.821332642257814E-3</v>
      </c>
      <c r="N19" s="40">
        <f t="shared" si="1"/>
        <v>2.6836746152202191</v>
      </c>
      <c r="O19" s="143">
        <f t="shared" si="1"/>
        <v>2.2361729488408204</v>
      </c>
      <c r="P19" s="52">
        <f t="shared" si="7"/>
        <v>-0.16674959916579798</v>
      </c>
      <c r="Q19" s="2"/>
    </row>
    <row r="20" spans="1:17" ht="20.100000000000001" customHeight="1" x14ac:dyDescent="0.25">
      <c r="A20" s="8" t="s">
        <v>193</v>
      </c>
      <c r="B20" s="19">
        <v>9918.8700000000008</v>
      </c>
      <c r="C20" s="140">
        <v>8710.1200000000026</v>
      </c>
      <c r="D20" s="214">
        <f t="shared" si="2"/>
        <v>3.3705895000088505E-2</v>
      </c>
      <c r="E20" s="215">
        <f t="shared" si="3"/>
        <v>2.9032089149351178E-2</v>
      </c>
      <c r="F20" s="52">
        <f t="shared" si="4"/>
        <v>-0.12186368003613296</v>
      </c>
      <c r="H20" s="19">
        <v>2082.5879999999993</v>
      </c>
      <c r="I20" s="140">
        <v>1741.2030000000002</v>
      </c>
      <c r="J20" s="214">
        <f t="shared" si="0"/>
        <v>2.2977322787535358E-2</v>
      </c>
      <c r="K20" s="215">
        <f t="shared" si="5"/>
        <v>1.8267716128993271E-2</v>
      </c>
      <c r="L20" s="52">
        <f t="shared" si="6"/>
        <v>-0.16392344525177288</v>
      </c>
      <c r="N20" s="40">
        <f t="shared" si="1"/>
        <v>2.0996222351941292</v>
      </c>
      <c r="O20" s="143">
        <f t="shared" si="1"/>
        <v>1.9990574182674861</v>
      </c>
      <c r="P20" s="52">
        <f t="shared" si="7"/>
        <v>-4.7896624088354142E-2</v>
      </c>
      <c r="Q20" s="2"/>
    </row>
    <row r="21" spans="1:17" ht="20.100000000000001" customHeight="1" x14ac:dyDescent="0.25">
      <c r="A21" s="8" t="s">
        <v>160</v>
      </c>
      <c r="B21" s="19">
        <v>307.24999999999994</v>
      </c>
      <c r="C21" s="140">
        <v>613.30999999999983</v>
      </c>
      <c r="D21" s="214">
        <f t="shared" si="2"/>
        <v>1.0440842796384255E-3</v>
      </c>
      <c r="E21" s="215">
        <f t="shared" si="3"/>
        <v>2.0442508939243734E-3</v>
      </c>
      <c r="F21" s="52">
        <f t="shared" si="4"/>
        <v>0.99612693246541884</v>
      </c>
      <c r="H21" s="19">
        <v>689.09599999999989</v>
      </c>
      <c r="I21" s="140">
        <v>1407.1779999999997</v>
      </c>
      <c r="J21" s="214">
        <f t="shared" si="0"/>
        <v>7.6028389790008715E-3</v>
      </c>
      <c r="K21" s="215">
        <f t="shared" si="5"/>
        <v>1.4763314930519005E-2</v>
      </c>
      <c r="L21" s="52">
        <f t="shared" si="6"/>
        <v>1.0420638053333642</v>
      </c>
      <c r="N21" s="40">
        <f t="shared" si="1"/>
        <v>22.427860048820179</v>
      </c>
      <c r="O21" s="143">
        <f t="shared" si="1"/>
        <v>22.943992434494792</v>
      </c>
      <c r="P21" s="52">
        <f t="shared" si="7"/>
        <v>2.3013001889217878E-2</v>
      </c>
      <c r="Q21" s="2"/>
    </row>
    <row r="22" spans="1:17" ht="20.100000000000001" customHeight="1" x14ac:dyDescent="0.25">
      <c r="A22" s="8" t="s">
        <v>163</v>
      </c>
      <c r="B22" s="19">
        <v>5827.13</v>
      </c>
      <c r="C22" s="140">
        <v>2995.26</v>
      </c>
      <c r="D22" s="214">
        <f t="shared" si="2"/>
        <v>1.9801512867077167E-2</v>
      </c>
      <c r="E22" s="215">
        <f t="shared" si="3"/>
        <v>9.9836345934941877E-3</v>
      </c>
      <c r="F22" s="52">
        <f t="shared" si="4"/>
        <v>-0.48598023383724059</v>
      </c>
      <c r="H22" s="19">
        <v>1313.5429999999997</v>
      </c>
      <c r="I22" s="140">
        <v>1050.0069999999998</v>
      </c>
      <c r="J22" s="214">
        <f t="shared" si="0"/>
        <v>1.4492401524597067E-2</v>
      </c>
      <c r="K22" s="215">
        <f t="shared" si="5"/>
        <v>1.1016079003686435E-2</v>
      </c>
      <c r="L22" s="52">
        <f t="shared" si="6"/>
        <v>-0.20062989943991166</v>
      </c>
      <c r="N22" s="40">
        <f t="shared" si="1"/>
        <v>2.2541851649096549</v>
      </c>
      <c r="O22" s="143">
        <f t="shared" si="1"/>
        <v>3.5055621214852795</v>
      </c>
      <c r="P22" s="52">
        <f t="shared" si="7"/>
        <v>0.55513494457132506</v>
      </c>
      <c r="Q22" s="2"/>
    </row>
    <row r="23" spans="1:17" ht="20.100000000000001" customHeight="1" x14ac:dyDescent="0.25">
      <c r="A23" s="8" t="s">
        <v>195</v>
      </c>
      <c r="B23" s="19">
        <v>2619.0300000000002</v>
      </c>
      <c r="C23" s="140">
        <v>3871.5099999999993</v>
      </c>
      <c r="D23" s="214">
        <f t="shared" si="2"/>
        <v>8.8998797425595653E-3</v>
      </c>
      <c r="E23" s="215">
        <f t="shared" si="3"/>
        <v>1.2904302519667298E-2</v>
      </c>
      <c r="F23" s="52">
        <f t="shared" si="4"/>
        <v>0.47822285349919591</v>
      </c>
      <c r="H23" s="19">
        <v>789.67799999999988</v>
      </c>
      <c r="I23" s="140">
        <v>976.36800000000005</v>
      </c>
      <c r="J23" s="214">
        <f t="shared" si="0"/>
        <v>8.7125664337907201E-3</v>
      </c>
      <c r="K23" s="215">
        <f t="shared" si="5"/>
        <v>1.0243500304923034E-2</v>
      </c>
      <c r="L23" s="52">
        <f t="shared" si="6"/>
        <v>0.23641281636312547</v>
      </c>
      <c r="N23" s="40">
        <f t="shared" si="1"/>
        <v>3.0151544655845859</v>
      </c>
      <c r="O23" s="143">
        <f t="shared" si="1"/>
        <v>2.5219307195383718</v>
      </c>
      <c r="P23" s="52">
        <f t="shared" si="7"/>
        <v>-0.16358158484944704</v>
      </c>
      <c r="Q23" s="2"/>
    </row>
    <row r="24" spans="1:17" ht="20.100000000000001" customHeight="1" x14ac:dyDescent="0.25">
      <c r="A24" s="8" t="s">
        <v>196</v>
      </c>
      <c r="B24" s="19">
        <v>2829.3399999999997</v>
      </c>
      <c r="C24" s="140">
        <v>2380.8600000000006</v>
      </c>
      <c r="D24" s="214">
        <f t="shared" si="2"/>
        <v>9.614546511805315E-3</v>
      </c>
      <c r="E24" s="215">
        <f t="shared" si="3"/>
        <v>7.9357505719926062E-3</v>
      </c>
      <c r="F24" s="52">
        <f t="shared" si="4"/>
        <v>-0.15851046533820579</v>
      </c>
      <c r="H24" s="19">
        <v>1057.7939999999996</v>
      </c>
      <c r="I24" s="140">
        <v>930.57400000000018</v>
      </c>
      <c r="J24" s="214">
        <f t="shared" si="0"/>
        <v>1.1670706918852013E-2</v>
      </c>
      <c r="K24" s="215">
        <f t="shared" si="5"/>
        <v>9.763055582273741E-3</v>
      </c>
      <c r="L24" s="52">
        <f t="shared" si="6"/>
        <v>-0.12026916393929206</v>
      </c>
      <c r="N24" s="40">
        <f t="shared" si="1"/>
        <v>3.7386598994818572</v>
      </c>
      <c r="O24" s="143">
        <f t="shared" si="1"/>
        <v>3.9085624522231459</v>
      </c>
      <c r="P24" s="52">
        <f t="shared" si="7"/>
        <v>4.5444773611217112E-2</v>
      </c>
      <c r="Q24" s="2"/>
    </row>
    <row r="25" spans="1:17" ht="20.100000000000001" customHeight="1" x14ac:dyDescent="0.25">
      <c r="A25" s="8" t="s">
        <v>168</v>
      </c>
      <c r="B25" s="19">
        <v>1971.1999999999998</v>
      </c>
      <c r="C25" s="140">
        <v>3555.35</v>
      </c>
      <c r="D25" s="214">
        <f t="shared" si="2"/>
        <v>6.6984505517437417E-3</v>
      </c>
      <c r="E25" s="215">
        <f t="shared" si="3"/>
        <v>1.1850495533602944E-2</v>
      </c>
      <c r="F25" s="52">
        <f t="shared" si="4"/>
        <v>0.80364752435064946</v>
      </c>
      <c r="H25" s="19">
        <v>398.601</v>
      </c>
      <c r="I25" s="140">
        <v>878.75400000000013</v>
      </c>
      <c r="J25" s="214">
        <f t="shared" si="0"/>
        <v>4.3977895966145894E-3</v>
      </c>
      <c r="K25" s="215">
        <f t="shared" si="5"/>
        <v>9.2193894791229702E-3</v>
      </c>
      <c r="L25" s="52">
        <f t="shared" si="6"/>
        <v>1.204595573016626</v>
      </c>
      <c r="N25" s="40">
        <f t="shared" si="1"/>
        <v>2.0221235795454549</v>
      </c>
      <c r="O25" s="143">
        <f t="shared" si="1"/>
        <v>2.4716385166017414</v>
      </c>
      <c r="P25" s="52">
        <f t="shared" si="7"/>
        <v>0.22229844980954686</v>
      </c>
      <c r="Q25" s="2"/>
    </row>
    <row r="26" spans="1:17" ht="20.100000000000001" customHeight="1" x14ac:dyDescent="0.25">
      <c r="A26" s="8" t="s">
        <v>159</v>
      </c>
      <c r="B26" s="19">
        <v>3853.1600000000003</v>
      </c>
      <c r="C26" s="140">
        <v>2211.6899999999996</v>
      </c>
      <c r="D26" s="214">
        <f t="shared" si="2"/>
        <v>1.3093649415562561E-2</v>
      </c>
      <c r="E26" s="215">
        <f t="shared" si="3"/>
        <v>7.3718825057207567E-3</v>
      </c>
      <c r="F26" s="52">
        <f t="shared" si="4"/>
        <v>-0.42600618712952498</v>
      </c>
      <c r="H26" s="19">
        <v>1605.9050000000002</v>
      </c>
      <c r="I26" s="140">
        <v>835.99400000000014</v>
      </c>
      <c r="J26" s="214">
        <f t="shared" si="0"/>
        <v>1.7718049633973203E-2</v>
      </c>
      <c r="K26" s="215">
        <f t="shared" si="5"/>
        <v>8.7707757668356885E-3</v>
      </c>
      <c r="L26" s="52">
        <f t="shared" si="6"/>
        <v>-0.47942499712000397</v>
      </c>
      <c r="N26" s="40">
        <f t="shared" si="1"/>
        <v>4.1677610065504673</v>
      </c>
      <c r="O26" s="143">
        <f t="shared" si="1"/>
        <v>3.7798877781244222</v>
      </c>
      <c r="P26" s="52">
        <f t="shared" si="7"/>
        <v>-9.3065132049660479E-2</v>
      </c>
      <c r="Q26" s="2"/>
    </row>
    <row r="27" spans="1:17" ht="20.100000000000001" customHeight="1" x14ac:dyDescent="0.25">
      <c r="A27" s="8" t="s">
        <v>197</v>
      </c>
      <c r="B27" s="19">
        <v>979.32</v>
      </c>
      <c r="C27" s="140">
        <v>2461.2200000000003</v>
      </c>
      <c r="D27" s="214">
        <f t="shared" si="2"/>
        <v>3.3278848388462266E-3</v>
      </c>
      <c r="E27" s="215">
        <f t="shared" si="3"/>
        <v>8.2036020693361401E-3</v>
      </c>
      <c r="F27" s="52">
        <f t="shared" si="4"/>
        <v>1.5131928276763469</v>
      </c>
      <c r="H27" s="19">
        <v>242.42099999999999</v>
      </c>
      <c r="I27" s="140">
        <v>801.71</v>
      </c>
      <c r="J27" s="214">
        <f t="shared" si="0"/>
        <v>2.6746459537254179E-3</v>
      </c>
      <c r="K27" s="215">
        <f t="shared" si="5"/>
        <v>8.4110874480317309E-3</v>
      </c>
      <c r="L27" s="52">
        <f t="shared" si="6"/>
        <v>2.3070979824355149</v>
      </c>
      <c r="N27" s="40">
        <f t="shared" si="1"/>
        <v>2.4754012988604335</v>
      </c>
      <c r="O27" s="143">
        <f t="shared" si="1"/>
        <v>3.2573682970234277</v>
      </c>
      <c r="P27" s="52">
        <f t="shared" si="7"/>
        <v>0.31589504236059729</v>
      </c>
      <c r="Q27" s="2"/>
    </row>
    <row r="28" spans="1:17" ht="20.100000000000001" customHeight="1" x14ac:dyDescent="0.25">
      <c r="A28" s="8" t="s">
        <v>198</v>
      </c>
      <c r="B28" s="19">
        <v>1863.32</v>
      </c>
      <c r="C28" s="140">
        <v>1773.9799999999998</v>
      </c>
      <c r="D28" s="214">
        <f t="shared" si="2"/>
        <v>6.3318571844942929E-3</v>
      </c>
      <c r="E28" s="215">
        <f t="shared" si="3"/>
        <v>5.9129317976291925E-3</v>
      </c>
      <c r="F28" s="52">
        <f t="shared" si="4"/>
        <v>-4.7946675825945168E-2</v>
      </c>
      <c r="H28" s="19">
        <v>728.68299999999988</v>
      </c>
      <c r="I28" s="140">
        <v>764.86799999999994</v>
      </c>
      <c r="J28" s="214">
        <f t="shared" si="0"/>
        <v>8.0396048093956309E-3</v>
      </c>
      <c r="K28" s="215">
        <f t="shared" si="5"/>
        <v>8.0245620413879493E-3</v>
      </c>
      <c r="L28" s="52">
        <f t="shared" si="6"/>
        <v>4.9658081772183602E-2</v>
      </c>
      <c r="N28" s="40">
        <f t="shared" si="1"/>
        <v>3.9106702015756816</v>
      </c>
      <c r="O28" s="143">
        <f t="shared" si="1"/>
        <v>4.3115931408471351</v>
      </c>
      <c r="P28" s="52">
        <f t="shared" si="7"/>
        <v>0.10252026343461901</v>
      </c>
      <c r="Q28" s="2"/>
    </row>
    <row r="29" spans="1:17" ht="20.100000000000001" customHeight="1" x14ac:dyDescent="0.25">
      <c r="A29" s="8" t="s">
        <v>194</v>
      </c>
      <c r="B29" s="19">
        <v>2776.05</v>
      </c>
      <c r="C29" s="140">
        <v>2940.93</v>
      </c>
      <c r="D29" s="214">
        <f t="shared" si="2"/>
        <v>9.4334586313759225E-3</v>
      </c>
      <c r="E29" s="215">
        <f t="shared" si="3"/>
        <v>9.8025448492100372E-3</v>
      </c>
      <c r="F29" s="52">
        <f t="shared" si="4"/>
        <v>5.9393742908088701E-2</v>
      </c>
      <c r="H29" s="19">
        <v>916.34599999999989</v>
      </c>
      <c r="I29" s="140">
        <v>726.68600000000004</v>
      </c>
      <c r="J29" s="214">
        <f t="shared" si="0"/>
        <v>1.0110102347207838E-2</v>
      </c>
      <c r="K29" s="215">
        <f t="shared" si="5"/>
        <v>7.6239781133581796E-3</v>
      </c>
      <c r="L29" s="52">
        <f t="shared" si="6"/>
        <v>-0.20697422152767608</v>
      </c>
      <c r="N29" s="40">
        <f t="shared" si="1"/>
        <v>3.3008987590281147</v>
      </c>
      <c r="O29" s="143">
        <f t="shared" si="1"/>
        <v>2.4709394647271443</v>
      </c>
      <c r="P29" s="52">
        <f t="shared" si="7"/>
        <v>-0.25143433800597259</v>
      </c>
      <c r="Q29" s="2"/>
    </row>
    <row r="30" spans="1:17" ht="20.100000000000001" customHeight="1" x14ac:dyDescent="0.25">
      <c r="A30" s="8" t="s">
        <v>164</v>
      </c>
      <c r="B30" s="19">
        <v>2724.92</v>
      </c>
      <c r="C30" s="140">
        <v>2975.94</v>
      </c>
      <c r="D30" s="214">
        <f t="shared" si="2"/>
        <v>9.2597107738725433E-3</v>
      </c>
      <c r="E30" s="215">
        <f t="shared" si="3"/>
        <v>9.9192382404743127E-3</v>
      </c>
      <c r="F30" s="52">
        <f t="shared" si="4"/>
        <v>9.212013563700952E-2</v>
      </c>
      <c r="H30" s="19">
        <v>679.91899999999998</v>
      </c>
      <c r="I30" s="140">
        <v>709.58100000000013</v>
      </c>
      <c r="J30" s="214">
        <f t="shared" si="0"/>
        <v>7.5015885678676036E-3</v>
      </c>
      <c r="K30" s="215">
        <f t="shared" si="5"/>
        <v>7.444522137009398E-3</v>
      </c>
      <c r="L30" s="52">
        <f t="shared" si="6"/>
        <v>4.3625784836135113E-2</v>
      </c>
      <c r="N30" s="40">
        <f t="shared" si="1"/>
        <v>2.4951888495809049</v>
      </c>
      <c r="O30" s="143">
        <f t="shared" si="1"/>
        <v>2.3843928305006155</v>
      </c>
      <c r="P30" s="52">
        <f t="shared" si="7"/>
        <v>-4.4403861094080677E-2</v>
      </c>
      <c r="Q30" s="2"/>
    </row>
    <row r="31" spans="1:17" ht="20.100000000000001" customHeight="1" x14ac:dyDescent="0.25">
      <c r="A31" s="8" t="s">
        <v>161</v>
      </c>
      <c r="B31" s="19">
        <v>988.04000000000008</v>
      </c>
      <c r="C31" s="140">
        <v>1632.08</v>
      </c>
      <c r="D31" s="214">
        <f t="shared" si="2"/>
        <v>3.3575167832512621E-3</v>
      </c>
      <c r="E31" s="215">
        <f t="shared" si="3"/>
        <v>5.4399585836788769E-3</v>
      </c>
      <c r="F31" s="52">
        <f t="shared" si="4"/>
        <v>0.65183595805837802</v>
      </c>
      <c r="H31" s="19">
        <v>428.82599999999996</v>
      </c>
      <c r="I31" s="140">
        <v>666.90299999999991</v>
      </c>
      <c r="J31" s="214">
        <f t="shared" si="0"/>
        <v>4.7312638993827101E-3</v>
      </c>
      <c r="K31" s="215">
        <f t="shared" si="5"/>
        <v>6.9967687222994655E-3</v>
      </c>
      <c r="L31" s="52">
        <f t="shared" si="6"/>
        <v>0.55518322116662688</v>
      </c>
      <c r="N31" s="40">
        <f t="shared" si="1"/>
        <v>4.3401684142342409</v>
      </c>
      <c r="O31" s="143">
        <f t="shared" si="1"/>
        <v>4.0862151365129158</v>
      </c>
      <c r="P31" s="52">
        <f t="shared" si="7"/>
        <v>-5.8512309542746506E-2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38591.740000000136</v>
      </c>
      <c r="C32" s="140">
        <f>C33-SUM(C7:C31)</f>
        <v>31788.599999999919</v>
      </c>
      <c r="D32" s="214">
        <f t="shared" si="2"/>
        <v>0.13114085942357548</v>
      </c>
      <c r="E32" s="215">
        <f t="shared" si="3"/>
        <v>0.10595599935856938</v>
      </c>
      <c r="F32" s="52">
        <f t="shared" si="4"/>
        <v>-0.17628487339519269</v>
      </c>
      <c r="H32" s="19">
        <f>H33-SUM(H7:H31)</f>
        <v>7656.7509999999747</v>
      </c>
      <c r="I32" s="140">
        <f>I33-SUM(I7:I31)</f>
        <v>6898.8139999999839</v>
      </c>
      <c r="J32" s="214">
        <f t="shared" si="0"/>
        <v>8.4477409468787679E-2</v>
      </c>
      <c r="K32" s="215">
        <f t="shared" si="5"/>
        <v>7.2378450863411256E-2</v>
      </c>
      <c r="L32" s="52">
        <f t="shared" si="6"/>
        <v>-9.8989375519720216E-2</v>
      </c>
      <c r="N32" s="40">
        <f t="shared" si="1"/>
        <v>1.9840388124505264</v>
      </c>
      <c r="O32" s="143">
        <f t="shared" si="1"/>
        <v>2.1702163668736594</v>
      </c>
      <c r="P32" s="52">
        <f t="shared" si="7"/>
        <v>9.3837657436338831E-2</v>
      </c>
      <c r="Q32" s="2"/>
    </row>
    <row r="33" spans="1:17" ht="26.25" customHeight="1" thickBot="1" x14ac:dyDescent="0.3">
      <c r="A33" s="35" t="s">
        <v>18</v>
      </c>
      <c r="B33" s="36">
        <v>294277.01000000018</v>
      </c>
      <c r="C33" s="148">
        <v>300016.99000000005</v>
      </c>
      <c r="D33" s="251">
        <f>SUM(D7:D32)</f>
        <v>0.99999999999999978</v>
      </c>
      <c r="E33" s="252">
        <f>SUM(E7:E32)</f>
        <v>0.99999999999999967</v>
      </c>
      <c r="F33" s="57">
        <f t="shared" si="4"/>
        <v>1.9505363330964458E-2</v>
      </c>
      <c r="G33" s="56"/>
      <c r="H33" s="36">
        <v>90636.668999999994</v>
      </c>
      <c r="I33" s="148">
        <v>95315.856000000014</v>
      </c>
      <c r="J33" s="251">
        <f>SUM(J7:J32)</f>
        <v>0.99999999999999989</v>
      </c>
      <c r="K33" s="252">
        <f>SUM(K7:K32)</f>
        <v>0.99999999999999956</v>
      </c>
      <c r="L33" s="57">
        <f t="shared" si="6"/>
        <v>5.1625760871684509E-2</v>
      </c>
      <c r="M33" s="56"/>
      <c r="N33" s="37">
        <f t="shared" si="1"/>
        <v>3.0799779092495179</v>
      </c>
      <c r="O33" s="150">
        <f t="shared" si="1"/>
        <v>3.1770152750349241</v>
      </c>
      <c r="P33" s="57">
        <f t="shared" si="7"/>
        <v>3.1505864212204956E-2</v>
      </c>
      <c r="Q33" s="2"/>
    </row>
    <row r="35" spans="1:17" ht="15.75" thickBot="1" x14ac:dyDescent="0.3"/>
    <row r="36" spans="1:17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7" x14ac:dyDescent="0.25">
      <c r="A37" s="358"/>
      <c r="B37" s="352" t="str">
        <f>B5</f>
        <v>out</v>
      </c>
      <c r="C37" s="344"/>
      <c r="D37" s="352" t="str">
        <f>B37</f>
        <v>out</v>
      </c>
      <c r="E37" s="344"/>
      <c r="F37" s="131" t="str">
        <f>F5</f>
        <v>2022 /2021</v>
      </c>
      <c r="H37" s="339" t="str">
        <f>B37</f>
        <v>out</v>
      </c>
      <c r="I37" s="344"/>
      <c r="J37" s="352" t="str">
        <f>B37</f>
        <v>out</v>
      </c>
      <c r="K37" s="340"/>
      <c r="L37" s="131" t="str">
        <f>F37</f>
        <v>2022 /2021</v>
      </c>
      <c r="N37" s="339" t="str">
        <f>B37</f>
        <v>out</v>
      </c>
      <c r="O37" s="340"/>
      <c r="P37" s="131" t="str">
        <f>F37</f>
        <v>2022 /2021</v>
      </c>
    </row>
    <row r="38" spans="1:17" ht="19.5" customHeight="1" thickBot="1" x14ac:dyDescent="0.3">
      <c r="A38" s="359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2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7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186</v>
      </c>
      <c r="B39" s="19">
        <v>34798.540000000008</v>
      </c>
      <c r="C39" s="147">
        <v>36470.960000000014</v>
      </c>
      <c r="D39" s="247">
        <f>B39/$B$62</f>
        <v>0.27350442801026065</v>
      </c>
      <c r="E39" s="246">
        <f>C39/$C$62</f>
        <v>0.27855622616734299</v>
      </c>
      <c r="F39" s="52">
        <f>(C39-B39)/B39</f>
        <v>4.8060062289969785E-2</v>
      </c>
      <c r="H39" s="39">
        <v>9742.3049999999985</v>
      </c>
      <c r="I39" s="147">
        <v>11457.253000000001</v>
      </c>
      <c r="J39" s="250">
        <f>H39/$H$62</f>
        <v>0.2421805621058101</v>
      </c>
      <c r="K39" s="246">
        <f>I39/$I$62</f>
        <v>0.27698342052586283</v>
      </c>
      <c r="L39" s="52">
        <f>(I39-H39)/H39</f>
        <v>0.17603103167063672</v>
      </c>
      <c r="N39" s="40">
        <f t="shared" ref="N39:O62" si="8">(H39/B39)*10</f>
        <v>2.7996303867920886</v>
      </c>
      <c r="O39" s="149">
        <f t="shared" si="8"/>
        <v>3.1414728320833878</v>
      </c>
      <c r="P39" s="52">
        <f>(O39-N39)/N39</f>
        <v>0.12210270573716475</v>
      </c>
    </row>
    <row r="40" spans="1:17" ht="20.100000000000001" customHeight="1" x14ac:dyDescent="0.25">
      <c r="A40" s="38" t="s">
        <v>188</v>
      </c>
      <c r="B40" s="19">
        <v>12550.169999999998</v>
      </c>
      <c r="C40" s="140">
        <v>13326.42</v>
      </c>
      <c r="D40" s="247">
        <f t="shared" ref="D40:D61" si="9">B40/$B$62</f>
        <v>9.8639973610431114E-2</v>
      </c>
      <c r="E40" s="215">
        <f t="shared" ref="E40:E61" si="10">C40/$C$62</f>
        <v>0.1017839196862655</v>
      </c>
      <c r="F40" s="52">
        <f t="shared" ref="F40:F62" si="11">(C40-B40)/B40</f>
        <v>6.1851751808939794E-2</v>
      </c>
      <c r="H40" s="19">
        <v>4904.2570000000005</v>
      </c>
      <c r="I40" s="140">
        <v>5118.3620000000001</v>
      </c>
      <c r="J40" s="247">
        <f t="shared" ref="J40:J62" si="12">H40/$H$62</f>
        <v>0.12191321427232613</v>
      </c>
      <c r="K40" s="215">
        <f t="shared" ref="K40:K62" si="13">I40/$I$62</f>
        <v>0.12373833538018199</v>
      </c>
      <c r="L40" s="52">
        <f t="shared" ref="L40:L62" si="14">(I40-H40)/H40</f>
        <v>4.3656969852925637E-2</v>
      </c>
      <c r="N40" s="40">
        <f t="shared" si="8"/>
        <v>3.9077215687118194</v>
      </c>
      <c r="O40" s="143">
        <f t="shared" si="8"/>
        <v>3.8407629355820996</v>
      </c>
      <c r="P40" s="52">
        <f t="shared" ref="P40:P62" si="15">(O40-N40)/N40</f>
        <v>-1.7134954973722132E-2</v>
      </c>
    </row>
    <row r="41" spans="1:17" ht="20.100000000000001" customHeight="1" x14ac:dyDescent="0.25">
      <c r="A41" s="38" t="s">
        <v>187</v>
      </c>
      <c r="B41" s="19">
        <v>17110.64</v>
      </c>
      <c r="C41" s="140">
        <v>15868.970000000003</v>
      </c>
      <c r="D41" s="247">
        <f t="shared" si="9"/>
        <v>0.13448368253637896</v>
      </c>
      <c r="E41" s="215">
        <f t="shared" si="10"/>
        <v>0.12120329150542734</v>
      </c>
      <c r="F41" s="52">
        <f t="shared" si="11"/>
        <v>-7.2567127822220356E-2</v>
      </c>
      <c r="H41" s="19">
        <v>4640.3230000000012</v>
      </c>
      <c r="I41" s="140">
        <v>4511.3200000000006</v>
      </c>
      <c r="J41" s="247">
        <f t="shared" si="12"/>
        <v>0.11535217102036115</v>
      </c>
      <c r="K41" s="215">
        <f t="shared" si="13"/>
        <v>0.10906286565259016</v>
      </c>
      <c r="L41" s="52">
        <f t="shared" si="14"/>
        <v>-2.7800435443825908E-2</v>
      </c>
      <c r="N41" s="40">
        <f t="shared" si="8"/>
        <v>2.7119517446454378</v>
      </c>
      <c r="O41" s="143">
        <f t="shared" si="8"/>
        <v>2.8428562156207993</v>
      </c>
      <c r="P41" s="52">
        <f t="shared" si="15"/>
        <v>4.8269469113461694E-2</v>
      </c>
    </row>
    <row r="42" spans="1:17" ht="20.100000000000001" customHeight="1" x14ac:dyDescent="0.25">
      <c r="A42" s="38" t="s">
        <v>189</v>
      </c>
      <c r="B42" s="19">
        <v>11977.62</v>
      </c>
      <c r="C42" s="140">
        <v>10665.84</v>
      </c>
      <c r="D42" s="247">
        <f t="shared" si="9"/>
        <v>9.4139929635676023E-2</v>
      </c>
      <c r="E42" s="215">
        <f t="shared" si="10"/>
        <v>8.1463063744543401E-2</v>
      </c>
      <c r="F42" s="52">
        <f t="shared" si="11"/>
        <v>-0.10951925340760522</v>
      </c>
      <c r="H42" s="19">
        <v>5018.514000000001</v>
      </c>
      <c r="I42" s="140">
        <v>4080.348</v>
      </c>
      <c r="J42" s="247">
        <f t="shared" si="12"/>
        <v>0.12475348918514437</v>
      </c>
      <c r="K42" s="215">
        <f t="shared" si="13"/>
        <v>9.8643954705012041E-2</v>
      </c>
      <c r="L42" s="52">
        <f t="shared" si="14"/>
        <v>-0.18694099488414317</v>
      </c>
      <c r="N42" s="40">
        <f t="shared" si="8"/>
        <v>4.1899091806218607</v>
      </c>
      <c r="O42" s="143">
        <f t="shared" si="8"/>
        <v>3.8256227357620216</v>
      </c>
      <c r="P42" s="52">
        <f t="shared" si="15"/>
        <v>-8.6943756810922618E-2</v>
      </c>
    </row>
    <row r="43" spans="1:17" ht="20.100000000000001" customHeight="1" x14ac:dyDescent="0.25">
      <c r="A43" s="38" t="s">
        <v>192</v>
      </c>
      <c r="B43" s="19">
        <v>5385.1100000000006</v>
      </c>
      <c r="C43" s="140">
        <v>5077.09</v>
      </c>
      <c r="D43" s="247">
        <f t="shared" si="9"/>
        <v>4.2325092671196392E-2</v>
      </c>
      <c r="E43" s="215">
        <f t="shared" si="10"/>
        <v>3.8777565227566126E-2</v>
      </c>
      <c r="F43" s="52">
        <f t="shared" si="11"/>
        <v>-5.719846019858469E-2</v>
      </c>
      <c r="H43" s="19">
        <v>3617.4250000000006</v>
      </c>
      <c r="I43" s="140">
        <v>3509.2890000000002</v>
      </c>
      <c r="J43" s="247">
        <f t="shared" si="12"/>
        <v>8.9924306401371168E-2</v>
      </c>
      <c r="K43" s="215">
        <f t="shared" si="13"/>
        <v>8.4838387598998172E-2</v>
      </c>
      <c r="L43" s="52">
        <f t="shared" si="14"/>
        <v>-2.9893086933385046E-2</v>
      </c>
      <c r="N43" s="40">
        <f t="shared" si="8"/>
        <v>6.7174579535051286</v>
      </c>
      <c r="O43" s="143">
        <f t="shared" si="8"/>
        <v>6.912008650624669</v>
      </c>
      <c r="P43" s="52">
        <f t="shared" si="15"/>
        <v>2.8961952343598212E-2</v>
      </c>
    </row>
    <row r="44" spans="1:17" ht="20.100000000000001" customHeight="1" x14ac:dyDescent="0.25">
      <c r="A44" s="38" t="s">
        <v>190</v>
      </c>
      <c r="B44" s="19">
        <v>12400.43</v>
      </c>
      <c r="C44" s="140">
        <v>13066.610000000002</v>
      </c>
      <c r="D44" s="247">
        <f t="shared" si="9"/>
        <v>9.7463069261850513E-2</v>
      </c>
      <c r="E44" s="215">
        <f t="shared" si="10"/>
        <v>9.9799554780034994E-2</v>
      </c>
      <c r="F44" s="52">
        <f t="shared" si="11"/>
        <v>5.3722330596600448E-2</v>
      </c>
      <c r="H44" s="19">
        <v>2870.0749999999998</v>
      </c>
      <c r="I44" s="140">
        <v>3010.6679999999997</v>
      </c>
      <c r="J44" s="247">
        <f t="shared" si="12"/>
        <v>7.1346193409653355E-2</v>
      </c>
      <c r="K44" s="215">
        <f t="shared" si="13"/>
        <v>7.278403651449071E-2</v>
      </c>
      <c r="L44" s="52">
        <f t="shared" si="14"/>
        <v>4.8985827896483494E-2</v>
      </c>
      <c r="N44" s="40">
        <f t="shared" si="8"/>
        <v>2.3144963521426272</v>
      </c>
      <c r="O44" s="143">
        <f t="shared" si="8"/>
        <v>2.3040926452997366</v>
      </c>
      <c r="P44" s="52">
        <f t="shared" si="15"/>
        <v>-4.495019762402931E-3</v>
      </c>
    </row>
    <row r="45" spans="1:17" ht="20.100000000000001" customHeight="1" x14ac:dyDescent="0.25">
      <c r="A45" s="38" t="s">
        <v>191</v>
      </c>
      <c r="B45" s="19">
        <v>8282.0099999999984</v>
      </c>
      <c r="C45" s="140">
        <v>9891.4800000000014</v>
      </c>
      <c r="D45" s="247">
        <f t="shared" si="9"/>
        <v>6.5093719674022457E-2</v>
      </c>
      <c r="E45" s="215">
        <f t="shared" si="10"/>
        <v>7.5548692439402459E-2</v>
      </c>
      <c r="F45" s="52">
        <f t="shared" si="11"/>
        <v>0.19433325967971582</v>
      </c>
      <c r="H45" s="19">
        <v>2222.6220000000003</v>
      </c>
      <c r="I45" s="140">
        <v>2211.9059999999999</v>
      </c>
      <c r="J45" s="247">
        <f t="shared" si="12"/>
        <v>5.5251385099187512E-2</v>
      </c>
      <c r="K45" s="215">
        <f t="shared" si="13"/>
        <v>5.3473663343358055E-2</v>
      </c>
      <c r="L45" s="52">
        <f t="shared" si="14"/>
        <v>-4.821332642257814E-3</v>
      </c>
      <c r="N45" s="40">
        <f t="shared" si="8"/>
        <v>2.6836746152202191</v>
      </c>
      <c r="O45" s="143">
        <f t="shared" si="8"/>
        <v>2.2361729488408204</v>
      </c>
      <c r="P45" s="52">
        <f t="shared" si="15"/>
        <v>-0.16674959916579798</v>
      </c>
    </row>
    <row r="46" spans="1:17" ht="20.100000000000001" customHeight="1" x14ac:dyDescent="0.25">
      <c r="A46" s="38" t="s">
        <v>193</v>
      </c>
      <c r="B46" s="19">
        <v>9918.8700000000008</v>
      </c>
      <c r="C46" s="140">
        <v>8710.1200000000026</v>
      </c>
      <c r="D46" s="247">
        <f t="shared" si="9"/>
        <v>7.7958870281860493E-2</v>
      </c>
      <c r="E46" s="215">
        <f t="shared" si="10"/>
        <v>6.6525755194398434E-2</v>
      </c>
      <c r="F46" s="52">
        <f t="shared" si="11"/>
        <v>-0.12186368003613296</v>
      </c>
      <c r="H46" s="19">
        <v>2082.5879999999993</v>
      </c>
      <c r="I46" s="140">
        <v>1741.2030000000002</v>
      </c>
      <c r="J46" s="247">
        <f t="shared" si="12"/>
        <v>5.1770328733786793E-2</v>
      </c>
      <c r="K46" s="215">
        <f t="shared" si="13"/>
        <v>4.2094240457978362E-2</v>
      </c>
      <c r="L46" s="52">
        <f t="shared" si="14"/>
        <v>-0.16392344525177288</v>
      </c>
      <c r="N46" s="40">
        <f t="shared" si="8"/>
        <v>2.0996222351941292</v>
      </c>
      <c r="O46" s="143">
        <f t="shared" si="8"/>
        <v>1.9990574182674861</v>
      </c>
      <c r="P46" s="52">
        <f t="shared" si="15"/>
        <v>-4.7896624088354142E-2</v>
      </c>
    </row>
    <row r="47" spans="1:17" ht="20.100000000000001" customHeight="1" x14ac:dyDescent="0.25">
      <c r="A47" s="38" t="s">
        <v>195</v>
      </c>
      <c r="B47" s="19">
        <v>2619.0300000000002</v>
      </c>
      <c r="C47" s="140">
        <v>3871.5099999999993</v>
      </c>
      <c r="D47" s="247">
        <f t="shared" si="9"/>
        <v>2.0584665393769762E-2</v>
      </c>
      <c r="E47" s="215">
        <f t="shared" si="10"/>
        <v>2.9569641577000701E-2</v>
      </c>
      <c r="F47" s="52">
        <f t="shared" si="11"/>
        <v>0.47822285349919591</v>
      </c>
      <c r="H47" s="19">
        <v>789.67799999999988</v>
      </c>
      <c r="I47" s="140">
        <v>976.36800000000005</v>
      </c>
      <c r="J47" s="247">
        <f t="shared" si="12"/>
        <v>1.9630329980696755E-2</v>
      </c>
      <c r="K47" s="215">
        <f t="shared" si="13"/>
        <v>2.3604065331541132E-2</v>
      </c>
      <c r="L47" s="52">
        <f t="shared" si="14"/>
        <v>0.23641281636312547</v>
      </c>
      <c r="N47" s="40">
        <f t="shared" si="8"/>
        <v>3.0151544655845859</v>
      </c>
      <c r="O47" s="143">
        <f t="shared" si="8"/>
        <v>2.5219307195383718</v>
      </c>
      <c r="P47" s="52">
        <f t="shared" si="15"/>
        <v>-0.16358158484944704</v>
      </c>
    </row>
    <row r="48" spans="1:17" ht="20.100000000000001" customHeight="1" x14ac:dyDescent="0.25">
      <c r="A48" s="38" t="s">
        <v>196</v>
      </c>
      <c r="B48" s="19">
        <v>2829.3399999999997</v>
      </c>
      <c r="C48" s="140">
        <v>2380.8600000000006</v>
      </c>
      <c r="D48" s="247">
        <f t="shared" si="9"/>
        <v>2.2237628887492134E-2</v>
      </c>
      <c r="E48" s="215">
        <f t="shared" si="10"/>
        <v>1.8184423350325305E-2</v>
      </c>
      <c r="F48" s="52">
        <f t="shared" si="11"/>
        <v>-0.15851046533820579</v>
      </c>
      <c r="H48" s="19">
        <v>1057.7939999999996</v>
      </c>
      <c r="I48" s="140">
        <v>930.57400000000018</v>
      </c>
      <c r="J48" s="247">
        <f t="shared" si="12"/>
        <v>2.6295332112077505E-2</v>
      </c>
      <c r="K48" s="215">
        <f t="shared" si="13"/>
        <v>2.2496978077767359E-2</v>
      </c>
      <c r="L48" s="52">
        <f t="shared" si="14"/>
        <v>-0.12026916393929206</v>
      </c>
      <c r="N48" s="40">
        <f t="shared" si="8"/>
        <v>3.7386598994818572</v>
      </c>
      <c r="O48" s="143">
        <f t="shared" si="8"/>
        <v>3.9085624522231459</v>
      </c>
      <c r="P48" s="52">
        <f t="shared" si="15"/>
        <v>4.5444773611217112E-2</v>
      </c>
    </row>
    <row r="49" spans="1:16" ht="20.100000000000001" customHeight="1" x14ac:dyDescent="0.25">
      <c r="A49" s="38" t="s">
        <v>197</v>
      </c>
      <c r="B49" s="19">
        <v>979.32</v>
      </c>
      <c r="C49" s="140">
        <v>2461.2200000000003</v>
      </c>
      <c r="D49" s="247">
        <f t="shared" si="9"/>
        <v>7.6971147766259273E-3</v>
      </c>
      <c r="E49" s="215">
        <f t="shared" si="10"/>
        <v>1.879819327397984E-2</v>
      </c>
      <c r="F49" s="52">
        <f t="shared" si="11"/>
        <v>1.5131928276763469</v>
      </c>
      <c r="H49" s="19">
        <v>242.42099999999999</v>
      </c>
      <c r="I49" s="140">
        <v>801.71</v>
      </c>
      <c r="J49" s="247">
        <f t="shared" si="12"/>
        <v>6.0262590881985933E-3</v>
      </c>
      <c r="K49" s="215">
        <f t="shared" si="13"/>
        <v>1.9381642185067351E-2</v>
      </c>
      <c r="L49" s="52">
        <f t="shared" si="14"/>
        <v>2.3070979824355149</v>
      </c>
      <c r="N49" s="40">
        <f t="shared" si="8"/>
        <v>2.4754012988604335</v>
      </c>
      <c r="O49" s="143">
        <f t="shared" si="8"/>
        <v>3.2573682970234277</v>
      </c>
      <c r="P49" s="52">
        <f t="shared" si="15"/>
        <v>0.31589504236059729</v>
      </c>
    </row>
    <row r="50" spans="1:16" ht="20.100000000000001" customHeight="1" x14ac:dyDescent="0.25">
      <c r="A50" s="38" t="s">
        <v>198</v>
      </c>
      <c r="B50" s="19">
        <v>1863.32</v>
      </c>
      <c r="C50" s="140">
        <v>1773.9799999999998</v>
      </c>
      <c r="D50" s="247">
        <f t="shared" si="9"/>
        <v>1.4645047487626742E-2</v>
      </c>
      <c r="E50" s="215">
        <f t="shared" si="10"/>
        <v>1.3549223110560921E-2</v>
      </c>
      <c r="F50" s="52">
        <f t="shared" si="11"/>
        <v>-4.7946675825945168E-2</v>
      </c>
      <c r="H50" s="19">
        <v>728.68299999999988</v>
      </c>
      <c r="I50" s="140">
        <v>764.86799999999994</v>
      </c>
      <c r="J50" s="247">
        <f t="shared" si="12"/>
        <v>1.8114076549332832E-2</v>
      </c>
      <c r="K50" s="215">
        <f t="shared" si="13"/>
        <v>1.8490972913906643E-2</v>
      </c>
      <c r="L50" s="52">
        <f t="shared" si="14"/>
        <v>4.9658081772183602E-2</v>
      </c>
      <c r="N50" s="40">
        <f t="shared" si="8"/>
        <v>3.9106702015756816</v>
      </c>
      <c r="O50" s="143">
        <f t="shared" si="8"/>
        <v>4.3115931408471351</v>
      </c>
      <c r="P50" s="52">
        <f t="shared" si="15"/>
        <v>0.10252026343461901</v>
      </c>
    </row>
    <row r="51" spans="1:16" ht="20.100000000000001" customHeight="1" x14ac:dyDescent="0.25">
      <c r="A51" s="38" t="s">
        <v>194</v>
      </c>
      <c r="B51" s="19">
        <v>2776.05</v>
      </c>
      <c r="C51" s="140">
        <v>2940.93</v>
      </c>
      <c r="D51" s="247">
        <f t="shared" si="9"/>
        <v>2.1818788011735087E-2</v>
      </c>
      <c r="E51" s="215">
        <f t="shared" si="10"/>
        <v>2.2462100318234663E-2</v>
      </c>
      <c r="F51" s="52">
        <f t="shared" si="11"/>
        <v>5.9393742908088701E-2</v>
      </c>
      <c r="H51" s="19">
        <v>916.34599999999989</v>
      </c>
      <c r="I51" s="140">
        <v>726.68600000000004</v>
      </c>
      <c r="J51" s="247">
        <f t="shared" si="12"/>
        <v>2.2779125613847099E-2</v>
      </c>
      <c r="K51" s="215">
        <f t="shared" si="13"/>
        <v>1.7567908636411986E-2</v>
      </c>
      <c r="L51" s="52">
        <f t="shared" si="14"/>
        <v>-0.20697422152767608</v>
      </c>
      <c r="N51" s="40">
        <f t="shared" si="8"/>
        <v>3.3008987590281147</v>
      </c>
      <c r="O51" s="143">
        <f t="shared" si="8"/>
        <v>2.4709394647271443</v>
      </c>
      <c r="P51" s="52">
        <f t="shared" si="15"/>
        <v>-0.25143433800597259</v>
      </c>
    </row>
    <row r="52" spans="1:16" ht="20.100000000000001" customHeight="1" x14ac:dyDescent="0.25">
      <c r="A52" s="38" t="s">
        <v>203</v>
      </c>
      <c r="B52" s="19">
        <v>692.75</v>
      </c>
      <c r="C52" s="140">
        <v>1179.17</v>
      </c>
      <c r="D52" s="247">
        <f t="shared" si="9"/>
        <v>5.4447741917939083E-3</v>
      </c>
      <c r="E52" s="215">
        <f t="shared" si="10"/>
        <v>9.0062105634111569E-3</v>
      </c>
      <c r="F52" s="52">
        <f t="shared" si="11"/>
        <v>0.70215806568025996</v>
      </c>
      <c r="H52" s="19">
        <v>227.53800000000004</v>
      </c>
      <c r="I52" s="140">
        <v>336.42400000000004</v>
      </c>
      <c r="J52" s="247">
        <f t="shared" si="12"/>
        <v>5.6562877820425283E-3</v>
      </c>
      <c r="K52" s="215">
        <f t="shared" si="13"/>
        <v>8.1331773215615362E-3</v>
      </c>
      <c r="L52" s="52">
        <f t="shared" si="14"/>
        <v>0.47853984828907686</v>
      </c>
      <c r="N52" s="40">
        <f t="shared" ref="N52:N53" si="16">(H52/B52)*10</f>
        <v>3.2845615301335265</v>
      </c>
      <c r="O52" s="143">
        <f t="shared" ref="O52:O53" si="17">(I52/C52)*10</f>
        <v>2.8530576592009638</v>
      </c>
      <c r="P52" s="52">
        <f t="shared" ref="P52:P53" si="18">(O52-N52)/N52</f>
        <v>-0.13137335591792701</v>
      </c>
    </row>
    <row r="53" spans="1:16" ht="20.100000000000001" customHeight="1" x14ac:dyDescent="0.25">
      <c r="A53" s="38" t="s">
        <v>200</v>
      </c>
      <c r="B53" s="19">
        <v>167.83999999999995</v>
      </c>
      <c r="C53" s="140">
        <v>877.68000000000006</v>
      </c>
      <c r="D53" s="247">
        <f t="shared" si="9"/>
        <v>1.3191640568035934E-3</v>
      </c>
      <c r="E53" s="215">
        <f t="shared" si="10"/>
        <v>6.7035040641253629E-3</v>
      </c>
      <c r="F53" s="52">
        <f t="shared" si="11"/>
        <v>4.2292659675881819</v>
      </c>
      <c r="H53" s="19">
        <v>72.264999999999986</v>
      </c>
      <c r="I53" s="140">
        <v>272.74799999999999</v>
      </c>
      <c r="J53" s="247">
        <f t="shared" si="12"/>
        <v>1.7964104306502789E-3</v>
      </c>
      <c r="K53" s="215">
        <f t="shared" si="13"/>
        <v>6.5937859608745679E-3</v>
      </c>
      <c r="L53" s="52">
        <f t="shared" si="14"/>
        <v>2.774275236975023</v>
      </c>
      <c r="N53" s="40">
        <f t="shared" si="16"/>
        <v>4.305588655862727</v>
      </c>
      <c r="O53" s="143">
        <f t="shared" si="17"/>
        <v>3.1076018594476347</v>
      </c>
      <c r="P53" s="52">
        <f t="shared" si="18"/>
        <v>-0.27823995559442199</v>
      </c>
    </row>
    <row r="54" spans="1:16" ht="20.100000000000001" customHeight="1" x14ac:dyDescent="0.25">
      <c r="A54" s="38" t="s">
        <v>201</v>
      </c>
      <c r="B54" s="19">
        <v>468.26999999999992</v>
      </c>
      <c r="C54" s="140">
        <v>626.56999999999994</v>
      </c>
      <c r="D54" s="247">
        <f t="shared" si="9"/>
        <v>3.6804394237334296E-3</v>
      </c>
      <c r="E54" s="215">
        <f t="shared" si="10"/>
        <v>4.7855876190172134E-3</v>
      </c>
      <c r="F54" s="52">
        <f t="shared" si="11"/>
        <v>0.3380528327674206</v>
      </c>
      <c r="H54" s="19">
        <v>219.75699999999998</v>
      </c>
      <c r="I54" s="140">
        <v>263.45600000000002</v>
      </c>
      <c r="J54" s="247">
        <f t="shared" si="12"/>
        <v>5.4628626168741904E-3</v>
      </c>
      <c r="K54" s="215">
        <f t="shared" si="13"/>
        <v>6.3691483497887074E-3</v>
      </c>
      <c r="L54" s="52">
        <f t="shared" si="14"/>
        <v>0.19885145865660728</v>
      </c>
      <c r="N54" s="40">
        <f t="shared" ref="N54" si="19">(H54/B54)*10</f>
        <v>4.692954919170564</v>
      </c>
      <c r="O54" s="143">
        <f t="shared" ref="O54" si="20">(I54/C54)*10</f>
        <v>4.204733708923186</v>
      </c>
      <c r="P54" s="52">
        <f t="shared" ref="P54" si="21">(O54-N54)/N54</f>
        <v>-0.10403279355039416</v>
      </c>
    </row>
    <row r="55" spans="1:16" ht="20.100000000000001" customHeight="1" x14ac:dyDescent="0.25">
      <c r="A55" s="38" t="s">
        <v>204</v>
      </c>
      <c r="B55" s="19">
        <v>383.95999999999992</v>
      </c>
      <c r="C55" s="140">
        <v>391.75000000000006</v>
      </c>
      <c r="D55" s="247">
        <f t="shared" si="9"/>
        <v>3.0177921309003084E-3</v>
      </c>
      <c r="E55" s="215">
        <f t="shared" si="10"/>
        <v>2.9920901890451088E-3</v>
      </c>
      <c r="F55" s="52">
        <f t="shared" si="11"/>
        <v>2.0288571726221834E-2</v>
      </c>
      <c r="H55" s="19">
        <v>195.56499999999997</v>
      </c>
      <c r="I55" s="140">
        <v>140.64599999999999</v>
      </c>
      <c r="J55" s="247">
        <f t="shared" si="12"/>
        <v>4.8614821264806171E-3</v>
      </c>
      <c r="K55" s="215">
        <f t="shared" si="13"/>
        <v>3.4001701946601423E-3</v>
      </c>
      <c r="L55" s="52">
        <f t="shared" si="14"/>
        <v>-0.28082223301715536</v>
      </c>
      <c r="N55" s="40">
        <f t="shared" si="8"/>
        <v>5.0933691009480153</v>
      </c>
      <c r="O55" s="143">
        <f t="shared" si="8"/>
        <v>3.5901978302488824</v>
      </c>
      <c r="P55" s="52">
        <f t="shared" si="15"/>
        <v>-0.29512317699876722</v>
      </c>
    </row>
    <row r="56" spans="1:16" ht="20.100000000000001" customHeight="1" x14ac:dyDescent="0.25">
      <c r="A56" s="38" t="s">
        <v>199</v>
      </c>
      <c r="B56" s="19">
        <v>509.55999999999995</v>
      </c>
      <c r="C56" s="140">
        <v>234.41999999999996</v>
      </c>
      <c r="D56" s="247">
        <f t="shared" si="9"/>
        <v>4.0049644708343617E-3</v>
      </c>
      <c r="E56" s="215">
        <f t="shared" si="10"/>
        <v>1.790442328311306E-3</v>
      </c>
      <c r="F56" s="52">
        <f t="shared" si="11"/>
        <v>-0.53995604050553425</v>
      </c>
      <c r="H56" s="19">
        <v>255.37899999999999</v>
      </c>
      <c r="I56" s="140">
        <v>122.11299999999997</v>
      </c>
      <c r="J56" s="247">
        <f t="shared" si="12"/>
        <v>6.3483774907498467E-3</v>
      </c>
      <c r="K56" s="215">
        <f t="shared" si="13"/>
        <v>2.9521279167593383E-3</v>
      </c>
      <c r="L56" s="52">
        <f t="shared" si="14"/>
        <v>-0.52183617290380191</v>
      </c>
      <c r="N56" s="40">
        <f t="shared" ref="N56" si="22">(H56/B56)*10</f>
        <v>5.0117552398147422</v>
      </c>
      <c r="O56" s="143">
        <f t="shared" ref="O56" si="23">(I56/C56)*10</f>
        <v>5.2091545090009381</v>
      </c>
      <c r="P56" s="52">
        <f t="shared" ref="P56" si="24">(O56-N56)/N56</f>
        <v>3.9387252517441906E-2</v>
      </c>
    </row>
    <row r="57" spans="1:16" ht="20.100000000000001" customHeight="1" x14ac:dyDescent="0.25">
      <c r="A57" s="38" t="s">
        <v>202</v>
      </c>
      <c r="B57" s="19">
        <v>625.74000000000012</v>
      </c>
      <c r="C57" s="140">
        <v>245.73000000000002</v>
      </c>
      <c r="D57" s="247">
        <f t="shared" si="9"/>
        <v>4.9180988852733616E-3</v>
      </c>
      <c r="E57" s="215">
        <f t="shared" si="10"/>
        <v>1.8768253277704008E-3</v>
      </c>
      <c r="F57" s="52">
        <f t="shared" si="11"/>
        <v>-0.60729696039888781</v>
      </c>
      <c r="H57" s="19">
        <v>122.754</v>
      </c>
      <c r="I57" s="140">
        <v>76.659000000000006</v>
      </c>
      <c r="J57" s="247">
        <f t="shared" si="12"/>
        <v>3.0514988722624287E-3</v>
      </c>
      <c r="K57" s="215">
        <f t="shared" si="13"/>
        <v>1.8532602914583555E-3</v>
      </c>
      <c r="L57" s="52">
        <f t="shared" si="14"/>
        <v>-0.37550711178454466</v>
      </c>
      <c r="N57" s="40">
        <f t="shared" ref="N57" si="25">(H57/B57)*10</f>
        <v>1.9617412983028093</v>
      </c>
      <c r="O57" s="143">
        <f t="shared" ref="O57" si="26">(I57/C57)*10</f>
        <v>3.1196435111707972</v>
      </c>
      <c r="P57" s="52">
        <f t="shared" ref="P57" si="27">(O57-N57)/N57</f>
        <v>0.59024205376608074</v>
      </c>
    </row>
    <row r="58" spans="1:16" ht="20.100000000000001" customHeight="1" x14ac:dyDescent="0.25">
      <c r="A58" s="38" t="s">
        <v>205</v>
      </c>
      <c r="B58" s="19">
        <v>460.42999999999995</v>
      </c>
      <c r="C58" s="140">
        <v>424.33000000000004</v>
      </c>
      <c r="D58" s="247">
        <f t="shared" si="9"/>
        <v>3.6188197490114316E-3</v>
      </c>
      <c r="E58" s="215">
        <f t="shared" si="10"/>
        <v>3.2409282193171943E-3</v>
      </c>
      <c r="F58" s="52">
        <f t="shared" si="11"/>
        <v>-7.8404969267858116E-2</v>
      </c>
      <c r="H58" s="19">
        <v>122.41200000000003</v>
      </c>
      <c r="I58" s="140">
        <v>68.148999999999987</v>
      </c>
      <c r="J58" s="247">
        <f t="shared" si="12"/>
        <v>3.0429972135440678E-3</v>
      </c>
      <c r="K58" s="215">
        <f t="shared" si="13"/>
        <v>1.6475278258599178E-3</v>
      </c>
      <c r="L58" s="52">
        <f t="shared" si="14"/>
        <v>-0.44328170440806486</v>
      </c>
      <c r="N58" s="40">
        <f t="shared" ref="N58" si="28">(H58/B58)*10</f>
        <v>2.6586451795061148</v>
      </c>
      <c r="O58" s="143">
        <f t="shared" ref="O58" si="29">(I58/C58)*10</f>
        <v>1.606037753635142</v>
      </c>
      <c r="P58" s="52">
        <f t="shared" ref="P58" si="30">(O58-N58)/N58</f>
        <v>-0.3959187310833675</v>
      </c>
    </row>
    <row r="59" spans="1:16" ht="20.100000000000001" customHeight="1" x14ac:dyDescent="0.25">
      <c r="A59" s="38" t="s">
        <v>206</v>
      </c>
      <c r="B59" s="19">
        <v>196.58</v>
      </c>
      <c r="C59" s="140">
        <v>109.49</v>
      </c>
      <c r="D59" s="247">
        <f t="shared" si="9"/>
        <v>1.5450504664350005E-3</v>
      </c>
      <c r="E59" s="215">
        <f t="shared" si="10"/>
        <v>8.3625770210223071E-4</v>
      </c>
      <c r="F59" s="52">
        <f t="shared" si="11"/>
        <v>-0.44302574015667928</v>
      </c>
      <c r="H59" s="19">
        <v>64.990000000000009</v>
      </c>
      <c r="I59" s="140">
        <v>60.961999999999996</v>
      </c>
      <c r="J59" s="247">
        <f t="shared" si="12"/>
        <v>1.6155637430009225E-3</v>
      </c>
      <c r="K59" s="215">
        <f t="shared" si="13"/>
        <v>1.47377938517179E-3</v>
      </c>
      <c r="L59" s="52">
        <f t="shared" si="14"/>
        <v>-6.1978765963994653E-2</v>
      </c>
      <c r="N59" s="40">
        <f t="shared" ref="N59" si="31">(H59/B59)*10</f>
        <v>3.3060331671584091</v>
      </c>
      <c r="O59" s="143">
        <f t="shared" ref="O59" si="32">(I59/C59)*10</f>
        <v>5.5678144122750943</v>
      </c>
      <c r="P59" s="52">
        <f t="shared" ref="P59" si="33">(O59-N59)/N59</f>
        <v>0.68413749371447596</v>
      </c>
    </row>
    <row r="60" spans="1:16" ht="20.100000000000001" customHeight="1" x14ac:dyDescent="0.25">
      <c r="A60" s="38" t="s">
        <v>207</v>
      </c>
      <c r="B60" s="19">
        <v>46.58</v>
      </c>
      <c r="C60" s="140">
        <v>94.14</v>
      </c>
      <c r="D60" s="247">
        <f t="shared" si="9"/>
        <v>3.6610260823350451E-4</v>
      </c>
      <c r="E60" s="215">
        <f t="shared" si="10"/>
        <v>7.1901817586906571E-4</v>
      </c>
      <c r="F60" s="52">
        <f t="shared" si="11"/>
        <v>1.021039072563332</v>
      </c>
      <c r="H60" s="19">
        <v>28.888000000000002</v>
      </c>
      <c r="I60" s="140">
        <v>59.973999999999997</v>
      </c>
      <c r="J60" s="247">
        <f t="shared" si="12"/>
        <v>7.1811671653809273E-4</v>
      </c>
      <c r="K60" s="215">
        <f t="shared" si="13"/>
        <v>1.4498941118449679E-3</v>
      </c>
      <c r="L60" s="52">
        <f t="shared" si="14"/>
        <v>1.0760869565217388</v>
      </c>
      <c r="N60" s="40">
        <f t="shared" si="8"/>
        <v>6.201803349076858</v>
      </c>
      <c r="O60" s="143">
        <f t="shared" si="8"/>
        <v>6.3707244529424258</v>
      </c>
      <c r="P60" s="52">
        <f t="shared" si="15"/>
        <v>2.7237416983031525E-2</v>
      </c>
    </row>
    <row r="61" spans="1:16" ht="20.100000000000001" customHeight="1" thickBot="1" x14ac:dyDescent="0.3">
      <c r="A61" s="8" t="s">
        <v>17</v>
      </c>
      <c r="B61" s="19">
        <f>B62-SUM(B39:B60)</f>
        <v>189.93000000000757</v>
      </c>
      <c r="C61" s="140">
        <f>C62-SUM(C39:C60)</f>
        <v>239.26999999998952</v>
      </c>
      <c r="D61" s="247">
        <f t="shared" si="9"/>
        <v>1.4927837780547937E-3</v>
      </c>
      <c r="E61" s="215">
        <f t="shared" si="10"/>
        <v>1.8274854359484154E-3</v>
      </c>
      <c r="F61" s="52">
        <f t="shared" si="11"/>
        <v>0.25977991891739055</v>
      </c>
      <c r="H61" s="19">
        <f>H62-SUM(H39:H60)</f>
        <v>84.865000000012515</v>
      </c>
      <c r="I61" s="140">
        <f>I62-SUM(I39:I60)</f>
        <v>122.71399999999267</v>
      </c>
      <c r="J61" s="247">
        <f t="shared" si="12"/>
        <v>2.1096294360639098E-3</v>
      </c>
      <c r="K61" s="215">
        <f t="shared" si="13"/>
        <v>2.9666573188537161E-3</v>
      </c>
      <c r="L61" s="52">
        <f t="shared" si="14"/>
        <v>0.44599069109732598</v>
      </c>
      <c r="N61" s="40">
        <f t="shared" si="8"/>
        <v>4.4682251355767457</v>
      </c>
      <c r="O61" s="143">
        <f t="shared" si="8"/>
        <v>5.1286830776945722</v>
      </c>
      <c r="P61" s="52">
        <f t="shared" si="15"/>
        <v>0.14781214510861401</v>
      </c>
    </row>
    <row r="62" spans="1:16" s="1" customFormat="1" ht="26.25" customHeight="1" thickBot="1" x14ac:dyDescent="0.3">
      <c r="A62" s="12" t="s">
        <v>18</v>
      </c>
      <c r="B62" s="17">
        <v>127232.09000000003</v>
      </c>
      <c r="C62" s="145">
        <v>130928.54</v>
      </c>
      <c r="D62" s="253">
        <f>SUM(D39:D61)</f>
        <v>1</v>
      </c>
      <c r="E62" s="254">
        <f>SUM(E39:E61)</f>
        <v>1.0000000000000002</v>
      </c>
      <c r="F62" s="57">
        <f t="shared" si="11"/>
        <v>2.9052812069659213E-2</v>
      </c>
      <c r="H62" s="17">
        <v>40227.444000000003</v>
      </c>
      <c r="I62" s="145">
        <v>41364.400000000001</v>
      </c>
      <c r="J62" s="253">
        <f t="shared" si="12"/>
        <v>1</v>
      </c>
      <c r="K62" s="254">
        <f t="shared" si="13"/>
        <v>1</v>
      </c>
      <c r="L62" s="57">
        <f t="shared" si="14"/>
        <v>2.8263192660214709E-2</v>
      </c>
      <c r="N62" s="37">
        <f t="shared" si="8"/>
        <v>3.1617372629813749</v>
      </c>
      <c r="O62" s="150">
        <f t="shared" si="8"/>
        <v>3.1593111784489465</v>
      </c>
      <c r="P62" s="57">
        <f t="shared" si="15"/>
        <v>-7.6732641919168888E-4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B37</f>
        <v>out</v>
      </c>
      <c r="C66" s="344"/>
      <c r="D66" s="352" t="str">
        <f>B66</f>
        <v>out</v>
      </c>
      <c r="E66" s="344"/>
      <c r="F66" s="131" t="str">
        <f>F5</f>
        <v>2022 /2021</v>
      </c>
      <c r="H66" s="339" t="str">
        <f>B66</f>
        <v>out</v>
      </c>
      <c r="I66" s="344"/>
      <c r="J66" s="352" t="str">
        <f>B66</f>
        <v>out</v>
      </c>
      <c r="K66" s="340"/>
      <c r="L66" s="131" t="str">
        <f>F66</f>
        <v>2022 /2021</v>
      </c>
      <c r="N66" s="339" t="str">
        <f>B66</f>
        <v>out</v>
      </c>
      <c r="O66" s="340"/>
      <c r="P66" s="131" t="str">
        <f>L66</f>
        <v>2022 /2021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2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0">
        <f>L38</f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154</v>
      </c>
      <c r="B68" s="39">
        <v>38495.149999999987</v>
      </c>
      <c r="C68" s="147">
        <v>26236.930000000004</v>
      </c>
      <c r="D68" s="247">
        <f>B68/$B$96</f>
        <v>0.2304478938958455</v>
      </c>
      <c r="E68" s="246">
        <f>C68/$C$96</f>
        <v>0.15516689637878875</v>
      </c>
      <c r="F68" s="52">
        <f>(C68-B68)/B68</f>
        <v>-0.31843543926962192</v>
      </c>
      <c r="H68" s="19">
        <v>16064.675000000003</v>
      </c>
      <c r="I68" s="147">
        <v>11129.574000000004</v>
      </c>
      <c r="J68" s="245">
        <f>H68/$H$96</f>
        <v>0.31868522081027828</v>
      </c>
      <c r="K68" s="246">
        <f>I68/$I$96</f>
        <v>0.20628866809451818</v>
      </c>
      <c r="L68" s="52">
        <f t="shared" ref="L68:L70" si="34">(I68-H68)/H68</f>
        <v>-0.30720204423681136</v>
      </c>
      <c r="N68" s="40">
        <f t="shared" ref="N68:O83" si="35">(H68/B68)*10</f>
        <v>4.1731685679884372</v>
      </c>
      <c r="O68" s="143">
        <f t="shared" si="35"/>
        <v>4.2419498012915389</v>
      </c>
      <c r="P68" s="52">
        <f t="shared" ref="P68:P69" si="36">(O68-N68)/N68</f>
        <v>1.6481776899861928E-2</v>
      </c>
    </row>
    <row r="69" spans="1:16" ht="20.100000000000001" customHeight="1" x14ac:dyDescent="0.25">
      <c r="A69" s="38" t="s">
        <v>153</v>
      </c>
      <c r="B69" s="19">
        <v>15927.759999999998</v>
      </c>
      <c r="C69" s="140">
        <v>21053.09</v>
      </c>
      <c r="D69" s="247">
        <f t="shared" ref="D69:D95" si="37">B69/$B$96</f>
        <v>9.535016090282783E-2</v>
      </c>
      <c r="E69" s="215">
        <f t="shared" ref="E69:E95" si="38">C69/$C$96</f>
        <v>0.124509332245934</v>
      </c>
      <c r="F69" s="52">
        <f>(C69-B69)/B69</f>
        <v>0.32178598873915742</v>
      </c>
      <c r="H69" s="19">
        <v>6185.8679999999986</v>
      </c>
      <c r="I69" s="140">
        <v>9862.08</v>
      </c>
      <c r="J69" s="214">
        <f t="shared" ref="J69:J95" si="39">H69/$H$96</f>
        <v>0.12271301532606378</v>
      </c>
      <c r="K69" s="215">
        <f t="shared" ref="K69:K95" si="40">I69/$I$96</f>
        <v>0.18279543743916749</v>
      </c>
      <c r="L69" s="52">
        <f t="shared" si="34"/>
        <v>0.594292021750222</v>
      </c>
      <c r="N69" s="40">
        <f t="shared" si="35"/>
        <v>3.8837024164100908</v>
      </c>
      <c r="O69" s="143">
        <f t="shared" si="35"/>
        <v>4.6843859974949043</v>
      </c>
      <c r="P69" s="52">
        <f t="shared" si="36"/>
        <v>0.20616501864345391</v>
      </c>
    </row>
    <row r="70" spans="1:16" ht="20.100000000000001" customHeight="1" x14ac:dyDescent="0.25">
      <c r="A70" s="38" t="s">
        <v>155</v>
      </c>
      <c r="B70" s="19">
        <v>23615.010000000006</v>
      </c>
      <c r="C70" s="140">
        <v>26677.670000000006</v>
      </c>
      <c r="D70" s="247">
        <f t="shared" si="37"/>
        <v>0.14136921972844199</v>
      </c>
      <c r="E70" s="215">
        <f t="shared" si="38"/>
        <v>0.15777346116780894</v>
      </c>
      <c r="F70" s="52">
        <f>(C70-B70)/B70</f>
        <v>0.12969124298486426</v>
      </c>
      <c r="H70" s="19">
        <v>6746.8410000000013</v>
      </c>
      <c r="I70" s="140">
        <v>8680.7870000000021</v>
      </c>
      <c r="J70" s="214">
        <f t="shared" si="39"/>
        <v>0.13384139510178941</v>
      </c>
      <c r="K70" s="215">
        <f t="shared" si="40"/>
        <v>0.16089995791772516</v>
      </c>
      <c r="L70" s="52">
        <f t="shared" si="34"/>
        <v>0.28664466822324708</v>
      </c>
      <c r="N70" s="40">
        <f t="shared" ref="N70" si="41">(H70/B70)*10</f>
        <v>2.857013822988006</v>
      </c>
      <c r="O70" s="143">
        <f t="shared" ref="O70" si="42">(I70/C70)*10</f>
        <v>3.2539524628650103</v>
      </c>
      <c r="P70" s="52">
        <f t="shared" ref="P70" si="43">(O70-N70)/N70</f>
        <v>0.13893479852395893</v>
      </c>
    </row>
    <row r="71" spans="1:16" ht="20.100000000000001" customHeight="1" x14ac:dyDescent="0.25">
      <c r="A71" s="38" t="s">
        <v>157</v>
      </c>
      <c r="B71" s="19">
        <v>18449.600000000002</v>
      </c>
      <c r="C71" s="140">
        <v>37726.780000000006</v>
      </c>
      <c r="D71" s="247">
        <f t="shared" si="37"/>
        <v>0.11044693846421673</v>
      </c>
      <c r="E71" s="215">
        <f t="shared" si="38"/>
        <v>0.22311861040774816</v>
      </c>
      <c r="F71" s="52">
        <f t="shared" ref="F71:F96" si="44">(C71-B71)/B71</f>
        <v>1.0448562570462234</v>
      </c>
      <c r="H71" s="19">
        <v>2260.3469999999998</v>
      </c>
      <c r="I71" s="140">
        <v>6834.8210000000008</v>
      </c>
      <c r="J71" s="214">
        <f t="shared" si="39"/>
        <v>4.4839947450094689E-2</v>
      </c>
      <c r="K71" s="215">
        <f t="shared" si="40"/>
        <v>0.12668464406224736</v>
      </c>
      <c r="L71" s="52">
        <f t="shared" ref="L71:L96" si="45">(I71-H71)/H71</f>
        <v>2.0237928070336109</v>
      </c>
      <c r="N71" s="40">
        <f t="shared" ref="N71" si="46">(H71/B71)*10</f>
        <v>1.225146886653369</v>
      </c>
      <c r="O71" s="143">
        <f t="shared" si="35"/>
        <v>1.8116629619596478</v>
      </c>
      <c r="P71" s="52">
        <f t="shared" ref="P71:P96" si="47">(O71-N71)/N71</f>
        <v>0.47873122945152768</v>
      </c>
    </row>
    <row r="72" spans="1:16" ht="20.100000000000001" customHeight="1" x14ac:dyDescent="0.25">
      <c r="A72" s="38" t="s">
        <v>156</v>
      </c>
      <c r="B72" s="19">
        <v>11377.710000000001</v>
      </c>
      <c r="C72" s="140">
        <v>8899.4</v>
      </c>
      <c r="D72" s="247">
        <f t="shared" si="37"/>
        <v>6.8111679181863199E-2</v>
      </c>
      <c r="E72" s="215">
        <f t="shared" si="38"/>
        <v>5.2631625637351333E-2</v>
      </c>
      <c r="F72" s="52">
        <f t="shared" si="44"/>
        <v>-0.21782151241330647</v>
      </c>
      <c r="H72" s="19">
        <v>4829.0959999999995</v>
      </c>
      <c r="I72" s="140">
        <v>3794.6529999999993</v>
      </c>
      <c r="J72" s="214">
        <f t="shared" si="39"/>
        <v>9.5797862395226252E-2</v>
      </c>
      <c r="K72" s="215">
        <f t="shared" si="40"/>
        <v>7.0334580034318223E-2</v>
      </c>
      <c r="L72" s="52">
        <f t="shared" si="45"/>
        <v>-0.21421048577207832</v>
      </c>
      <c r="N72" s="40">
        <f t="shared" si="35"/>
        <v>4.2443479399633137</v>
      </c>
      <c r="O72" s="143">
        <f t="shared" si="35"/>
        <v>4.263942512978403</v>
      </c>
      <c r="P72" s="52">
        <f t="shared" si="47"/>
        <v>4.6166274047877978E-3</v>
      </c>
    </row>
    <row r="73" spans="1:16" ht="20.100000000000001" customHeight="1" x14ac:dyDescent="0.25">
      <c r="A73" s="38" t="s">
        <v>158</v>
      </c>
      <c r="B73" s="19">
        <v>8657.89</v>
      </c>
      <c r="C73" s="140">
        <v>7144.8999999999987</v>
      </c>
      <c r="D73" s="247">
        <f t="shared" si="37"/>
        <v>5.182971143330789E-2</v>
      </c>
      <c r="E73" s="215">
        <f t="shared" si="38"/>
        <v>4.2255399466965354E-2</v>
      </c>
      <c r="F73" s="52">
        <f t="shared" si="44"/>
        <v>-0.17475273998630161</v>
      </c>
      <c r="H73" s="19">
        <v>2944.1699999999992</v>
      </c>
      <c r="I73" s="140">
        <v>2726.1549999999997</v>
      </c>
      <c r="J73" s="214">
        <f t="shared" si="39"/>
        <v>5.8405381157913036E-2</v>
      </c>
      <c r="K73" s="215">
        <f t="shared" si="40"/>
        <v>5.0529776249226693E-2</v>
      </c>
      <c r="L73" s="52">
        <f t="shared" si="45"/>
        <v>-7.4049732182584385E-2</v>
      </c>
      <c r="N73" s="40">
        <f t="shared" si="35"/>
        <v>3.4005629547152938</v>
      </c>
      <c r="O73" s="143">
        <f t="shared" si="35"/>
        <v>3.8155257596327452</v>
      </c>
      <c r="P73" s="52">
        <f t="shared" si="47"/>
        <v>0.12202767907650557</v>
      </c>
    </row>
    <row r="74" spans="1:16" ht="20.100000000000001" customHeight="1" x14ac:dyDescent="0.25">
      <c r="A74" s="38" t="s">
        <v>160</v>
      </c>
      <c r="B74" s="19">
        <v>307.24999999999994</v>
      </c>
      <c r="C74" s="140">
        <v>613.30999999999983</v>
      </c>
      <c r="D74" s="247">
        <f t="shared" si="37"/>
        <v>1.8393256137331205E-3</v>
      </c>
      <c r="E74" s="215">
        <f t="shared" si="38"/>
        <v>3.6271549002903497E-3</v>
      </c>
      <c r="F74" s="52">
        <f t="shared" si="44"/>
        <v>0.99612693246541884</v>
      </c>
      <c r="H74" s="19">
        <v>689.09599999999989</v>
      </c>
      <c r="I74" s="140">
        <v>1407.1779999999997</v>
      </c>
      <c r="J74" s="214">
        <f t="shared" si="39"/>
        <v>1.3670037577447378E-2</v>
      </c>
      <c r="K74" s="215">
        <f t="shared" si="40"/>
        <v>2.6082298872527172E-2</v>
      </c>
      <c r="L74" s="52">
        <f t="shared" si="45"/>
        <v>1.0420638053333642</v>
      </c>
      <c r="N74" s="40">
        <f t="shared" si="35"/>
        <v>22.427860048820179</v>
      </c>
      <c r="O74" s="143">
        <f t="shared" si="35"/>
        <v>22.943992434494792</v>
      </c>
      <c r="P74" s="52">
        <f t="shared" si="47"/>
        <v>2.3013001889217878E-2</v>
      </c>
    </row>
    <row r="75" spans="1:16" ht="20.100000000000001" customHeight="1" x14ac:dyDescent="0.25">
      <c r="A75" s="38" t="s">
        <v>163</v>
      </c>
      <c r="B75" s="19">
        <v>5827.13</v>
      </c>
      <c r="C75" s="140">
        <v>2995.26</v>
      </c>
      <c r="D75" s="247">
        <f t="shared" si="37"/>
        <v>3.4883610947282935E-2</v>
      </c>
      <c r="E75" s="215">
        <f t="shared" si="38"/>
        <v>1.7714160843038066E-2</v>
      </c>
      <c r="F75" s="52">
        <f t="shared" si="44"/>
        <v>-0.48598023383724059</v>
      </c>
      <c r="H75" s="19">
        <v>1313.5429999999997</v>
      </c>
      <c r="I75" s="140">
        <v>1050.0069999999998</v>
      </c>
      <c r="J75" s="214">
        <f t="shared" si="39"/>
        <v>2.6057591641212487E-2</v>
      </c>
      <c r="K75" s="215">
        <f t="shared" si="40"/>
        <v>1.9462069753965482E-2</v>
      </c>
      <c r="L75" s="52">
        <f t="shared" si="45"/>
        <v>-0.20062989943991166</v>
      </c>
      <c r="N75" s="40">
        <f t="shared" si="35"/>
        <v>2.2541851649096549</v>
      </c>
      <c r="O75" s="143">
        <f t="shared" si="35"/>
        <v>3.5055621214852795</v>
      </c>
      <c r="P75" s="52">
        <f t="shared" si="47"/>
        <v>0.55513494457132506</v>
      </c>
    </row>
    <row r="76" spans="1:16" ht="20.100000000000001" customHeight="1" x14ac:dyDescent="0.25">
      <c r="A76" s="38" t="s">
        <v>168</v>
      </c>
      <c r="B76" s="19">
        <v>1971.1999999999998</v>
      </c>
      <c r="C76" s="140">
        <v>3555.35</v>
      </c>
      <c r="D76" s="247">
        <f t="shared" si="37"/>
        <v>1.1800418713720838E-2</v>
      </c>
      <c r="E76" s="215">
        <f t="shared" si="38"/>
        <v>2.1026569230482624E-2</v>
      </c>
      <c r="F76" s="52">
        <f t="shared" si="44"/>
        <v>0.80364752435064946</v>
      </c>
      <c r="H76" s="19">
        <v>398.601</v>
      </c>
      <c r="I76" s="140">
        <v>878.75400000000013</v>
      </c>
      <c r="J76" s="214">
        <f t="shared" si="39"/>
        <v>7.9073026812056715E-3</v>
      </c>
      <c r="K76" s="215">
        <f t="shared" si="40"/>
        <v>1.6287864409071737E-2</v>
      </c>
      <c r="L76" s="52">
        <f t="shared" si="45"/>
        <v>1.204595573016626</v>
      </c>
      <c r="N76" s="40">
        <f t="shared" si="35"/>
        <v>2.0221235795454549</v>
      </c>
      <c r="O76" s="143">
        <f t="shared" si="35"/>
        <v>2.4716385166017414</v>
      </c>
      <c r="P76" s="52">
        <f t="shared" si="47"/>
        <v>0.22229844980954686</v>
      </c>
    </row>
    <row r="77" spans="1:16" ht="20.100000000000001" customHeight="1" x14ac:dyDescent="0.25">
      <c r="A77" s="38" t="s">
        <v>159</v>
      </c>
      <c r="B77" s="19">
        <v>3853.1600000000003</v>
      </c>
      <c r="C77" s="140">
        <v>2211.6899999999996</v>
      </c>
      <c r="D77" s="247">
        <f t="shared" si="37"/>
        <v>2.3066609867573352E-2</v>
      </c>
      <c r="E77" s="215">
        <f t="shared" si="38"/>
        <v>1.3080077320479309E-2</v>
      </c>
      <c r="F77" s="52">
        <f t="shared" si="44"/>
        <v>-0.42600618712952498</v>
      </c>
      <c r="H77" s="19">
        <v>1605.9050000000002</v>
      </c>
      <c r="I77" s="140">
        <v>835.99400000000014</v>
      </c>
      <c r="J77" s="214">
        <f t="shared" si="39"/>
        <v>3.1857363409177587E-2</v>
      </c>
      <c r="K77" s="215">
        <f t="shared" si="40"/>
        <v>1.5495300071234406E-2</v>
      </c>
      <c r="L77" s="52">
        <f t="shared" si="45"/>
        <v>-0.47942499712000397</v>
      </c>
      <c r="N77" s="40">
        <f t="shared" si="35"/>
        <v>4.1677610065504673</v>
      </c>
      <c r="O77" s="143">
        <f t="shared" si="35"/>
        <v>3.7798877781244222</v>
      </c>
      <c r="P77" s="52">
        <f t="shared" si="47"/>
        <v>-9.3065132049660479E-2</v>
      </c>
    </row>
    <row r="78" spans="1:16" ht="20.100000000000001" customHeight="1" x14ac:dyDescent="0.25">
      <c r="A78" s="38" t="s">
        <v>164</v>
      </c>
      <c r="B78" s="19">
        <v>2724.92</v>
      </c>
      <c r="C78" s="140">
        <v>2975.94</v>
      </c>
      <c r="D78" s="247">
        <f t="shared" si="37"/>
        <v>1.6312498458498473E-2</v>
      </c>
      <c r="E78" s="215">
        <f t="shared" si="38"/>
        <v>1.759990111684151E-2</v>
      </c>
      <c r="F78" s="52">
        <f t="shared" si="44"/>
        <v>9.212013563700952E-2</v>
      </c>
      <c r="H78" s="19">
        <v>679.91899999999998</v>
      </c>
      <c r="I78" s="140">
        <v>709.58100000000013</v>
      </c>
      <c r="J78" s="214">
        <f t="shared" si="39"/>
        <v>1.3487987565767971E-2</v>
      </c>
      <c r="K78" s="215">
        <f t="shared" si="40"/>
        <v>1.3152212240574192E-2</v>
      </c>
      <c r="L78" s="52">
        <f t="shared" si="45"/>
        <v>4.3625784836135113E-2</v>
      </c>
      <c r="N78" s="40">
        <f t="shared" si="35"/>
        <v>2.4951888495809049</v>
      </c>
      <c r="O78" s="143">
        <f t="shared" si="35"/>
        <v>2.3843928305006155</v>
      </c>
      <c r="P78" s="52">
        <f t="shared" si="47"/>
        <v>-4.4403861094080677E-2</v>
      </c>
    </row>
    <row r="79" spans="1:16" ht="20.100000000000001" customHeight="1" x14ac:dyDescent="0.25">
      <c r="A79" s="38" t="s">
        <v>161</v>
      </c>
      <c r="B79" s="19">
        <v>988.04000000000008</v>
      </c>
      <c r="C79" s="140">
        <v>1632.08</v>
      </c>
      <c r="D79" s="247">
        <f t="shared" si="37"/>
        <v>5.9148162063234269E-3</v>
      </c>
      <c r="E79" s="215">
        <f t="shared" si="38"/>
        <v>9.6522263939376098E-3</v>
      </c>
      <c r="F79" s="52">
        <f t="shared" si="44"/>
        <v>0.65183595805837802</v>
      </c>
      <c r="H79" s="19">
        <v>428.82599999999996</v>
      </c>
      <c r="I79" s="140">
        <v>666.90299999999991</v>
      </c>
      <c r="J79" s="214">
        <f t="shared" si="39"/>
        <v>8.5068953152919909E-3</v>
      </c>
      <c r="K79" s="215">
        <f t="shared" si="40"/>
        <v>1.2361167787575553E-2</v>
      </c>
      <c r="L79" s="52">
        <f t="shared" si="45"/>
        <v>0.55518322116662688</v>
      </c>
      <c r="N79" s="40">
        <f t="shared" si="35"/>
        <v>4.3401684142342409</v>
      </c>
      <c r="O79" s="143">
        <f t="shared" si="35"/>
        <v>4.0862151365129158</v>
      </c>
      <c r="P79" s="52">
        <f t="shared" si="47"/>
        <v>-5.8512309542746506E-2</v>
      </c>
    </row>
    <row r="80" spans="1:16" ht="20.100000000000001" customHeight="1" x14ac:dyDescent="0.25">
      <c r="A80" s="38" t="s">
        <v>169</v>
      </c>
      <c r="B80" s="19">
        <v>4805.59</v>
      </c>
      <c r="C80" s="140">
        <v>4243.3200000000006</v>
      </c>
      <c r="D80" s="247">
        <f t="shared" si="37"/>
        <v>2.876824988152888E-2</v>
      </c>
      <c r="E80" s="215">
        <f t="shared" si="38"/>
        <v>2.5095268186561534E-2</v>
      </c>
      <c r="F80" s="52">
        <f t="shared" si="44"/>
        <v>-0.11700332321317455</v>
      </c>
      <c r="H80" s="19">
        <v>538.5630000000001</v>
      </c>
      <c r="I80" s="140">
        <v>545.79999999999995</v>
      </c>
      <c r="J80" s="214">
        <f t="shared" si="39"/>
        <v>1.0683818289211945E-2</v>
      </c>
      <c r="K80" s="215">
        <f t="shared" si="40"/>
        <v>1.0116501767811415E-2</v>
      </c>
      <c r="L80" s="52">
        <f t="shared" si="45"/>
        <v>1.3437610827330974E-2</v>
      </c>
      <c r="N80" s="40">
        <f t="shared" si="35"/>
        <v>1.1207011001770857</v>
      </c>
      <c r="O80" s="143">
        <f t="shared" si="35"/>
        <v>1.2862569874532204</v>
      </c>
      <c r="P80" s="52">
        <f t="shared" si="47"/>
        <v>0.1477252830839326</v>
      </c>
    </row>
    <row r="81" spans="1:16" ht="20.100000000000001" customHeight="1" x14ac:dyDescent="0.25">
      <c r="A81" s="38" t="s">
        <v>173</v>
      </c>
      <c r="B81" s="19">
        <v>742.95</v>
      </c>
      <c r="C81" s="140">
        <v>2039.6200000000001</v>
      </c>
      <c r="D81" s="247">
        <f t="shared" si="37"/>
        <v>4.447606069074116E-3</v>
      </c>
      <c r="E81" s="215">
        <f t="shared" si="38"/>
        <v>1.2062444241460609E-2</v>
      </c>
      <c r="F81" s="52">
        <f t="shared" si="44"/>
        <v>1.7452991452991453</v>
      </c>
      <c r="H81" s="19">
        <v>219.86999999999998</v>
      </c>
      <c r="I81" s="140">
        <v>486.05500000000006</v>
      </c>
      <c r="J81" s="214">
        <f t="shared" si="39"/>
        <v>4.3617016528224731E-3</v>
      </c>
      <c r="K81" s="215">
        <f t="shared" si="40"/>
        <v>9.0091173813733588E-3</v>
      </c>
      <c r="L81" s="52">
        <f>(I81-H81)/H81</f>
        <v>1.2106472006185478</v>
      </c>
      <c r="N81" s="40">
        <f t="shared" si="35"/>
        <v>2.9594185342216832</v>
      </c>
      <c r="O81" s="143">
        <f t="shared" si="35"/>
        <v>2.3830664535550743</v>
      </c>
      <c r="P81" s="52">
        <f>(O81-N81)/N81</f>
        <v>-0.19475179803122628</v>
      </c>
    </row>
    <row r="82" spans="1:16" ht="20.100000000000001" customHeight="1" x14ac:dyDescent="0.25">
      <c r="A82" s="38" t="s">
        <v>162</v>
      </c>
      <c r="B82" s="19">
        <v>10093.970000000003</v>
      </c>
      <c r="C82" s="140">
        <v>5562.5999999999995</v>
      </c>
      <c r="D82" s="247">
        <f t="shared" si="37"/>
        <v>6.0426680440207374E-2</v>
      </c>
      <c r="E82" s="215">
        <f t="shared" si="38"/>
        <v>3.2897575203983474E-2</v>
      </c>
      <c r="F82" s="52">
        <f>(C82-B82)/B82</f>
        <v>-0.44891851273582173</v>
      </c>
      <c r="H82" s="19">
        <v>671.9369999999999</v>
      </c>
      <c r="I82" s="140">
        <v>409.10099999999994</v>
      </c>
      <c r="J82" s="214">
        <f t="shared" si="39"/>
        <v>1.3329643532508184E-2</v>
      </c>
      <c r="K82" s="215">
        <f t="shared" si="40"/>
        <v>7.5827610657995927E-3</v>
      </c>
      <c r="L82" s="52">
        <f>(I82-H82)/H82</f>
        <v>-0.39116167140669439</v>
      </c>
      <c r="N82" s="40">
        <f t="shared" si="35"/>
        <v>0.66568159009785022</v>
      </c>
      <c r="O82" s="143">
        <f t="shared" si="35"/>
        <v>0.73544925035055553</v>
      </c>
      <c r="P82" s="52">
        <f>(O82-N82)/N82</f>
        <v>0.10480635380415131</v>
      </c>
    </row>
    <row r="83" spans="1:16" ht="20.100000000000001" customHeight="1" x14ac:dyDescent="0.25">
      <c r="A83" s="38" t="s">
        <v>166</v>
      </c>
      <c r="B83" s="19">
        <v>744.0999999999998</v>
      </c>
      <c r="C83" s="140">
        <v>1006.96</v>
      </c>
      <c r="D83" s="247">
        <f t="shared" si="37"/>
        <v>4.4544904448456137E-3</v>
      </c>
      <c r="E83" s="215">
        <f t="shared" si="38"/>
        <v>5.9552263918676877E-3</v>
      </c>
      <c r="F83" s="52">
        <f>(C83-B83)/B83</f>
        <v>0.35325897056847239</v>
      </c>
      <c r="H83" s="19">
        <v>202.64999999999998</v>
      </c>
      <c r="I83" s="140">
        <v>379.63200000000001</v>
      </c>
      <c r="J83" s="214">
        <f t="shared" si="39"/>
        <v>4.0200975119137408E-3</v>
      </c>
      <c r="K83" s="215">
        <f t="shared" si="40"/>
        <v>7.036547818097808E-3</v>
      </c>
      <c r="L83" s="52">
        <f>(I83-H83)/H83</f>
        <v>0.87333826794966718</v>
      </c>
      <c r="N83" s="40">
        <f t="shared" si="35"/>
        <v>2.7234242709313268</v>
      </c>
      <c r="O83" s="143">
        <f t="shared" si="35"/>
        <v>3.7700802415190275</v>
      </c>
      <c r="P83" s="52">
        <f>(O83-N83)/N83</f>
        <v>0.38431616467520752</v>
      </c>
    </row>
    <row r="84" spans="1:16" ht="20.100000000000001" customHeight="1" x14ac:dyDescent="0.25">
      <c r="A84" s="38" t="s">
        <v>176</v>
      </c>
      <c r="B84" s="19">
        <v>1628.3500000000004</v>
      </c>
      <c r="C84" s="140">
        <v>1367.5</v>
      </c>
      <c r="D84" s="247">
        <f t="shared" si="37"/>
        <v>9.7479767717569676E-3</v>
      </c>
      <c r="E84" s="215">
        <f t="shared" si="38"/>
        <v>8.0874832077531007E-3</v>
      </c>
      <c r="F84" s="52">
        <f>(C84-B84)/B84</f>
        <v>-0.16019283323609806</v>
      </c>
      <c r="H84" s="19">
        <v>453.84299999999996</v>
      </c>
      <c r="I84" s="140">
        <v>332.28800000000001</v>
      </c>
      <c r="J84" s="214">
        <f t="shared" si="39"/>
        <v>9.0031735262742062E-3</v>
      </c>
      <c r="K84" s="215">
        <f t="shared" si="40"/>
        <v>6.1590182107411507E-3</v>
      </c>
      <c r="L84" s="52">
        <f>(I84-H84)/H84</f>
        <v>-0.26783491207311771</v>
      </c>
      <c r="N84" s="40">
        <f t="shared" ref="N84:N85" si="48">(H84/B84)*10</f>
        <v>2.7871342156170349</v>
      </c>
      <c r="O84" s="143">
        <f t="shared" ref="O84:O85" si="49">(I84/C84)*10</f>
        <v>2.429893967093236</v>
      </c>
      <c r="P84" s="52">
        <f t="shared" ref="P84:P85" si="50">(O84-N84)/N84</f>
        <v>-0.12817475617861862</v>
      </c>
    </row>
    <row r="85" spans="1:16" ht="20.100000000000001" customHeight="1" x14ac:dyDescent="0.25">
      <c r="A85" s="38" t="s">
        <v>175</v>
      </c>
      <c r="B85" s="19">
        <v>5629.95</v>
      </c>
      <c r="C85" s="140">
        <v>3565.8400000000011</v>
      </c>
      <c r="D85" s="247">
        <f t="shared" si="37"/>
        <v>3.3703209891087986E-2</v>
      </c>
      <c r="E85" s="215">
        <f t="shared" si="38"/>
        <v>2.108860776711834E-2</v>
      </c>
      <c r="F85" s="52">
        <f t="shared" si="44"/>
        <v>-0.36663025426513535</v>
      </c>
      <c r="H85" s="19">
        <v>224.09700000000004</v>
      </c>
      <c r="I85" s="140">
        <v>259.43600000000009</v>
      </c>
      <c r="J85" s="214">
        <f t="shared" si="39"/>
        <v>4.445555352219758E-3</v>
      </c>
      <c r="K85" s="215">
        <f t="shared" si="40"/>
        <v>4.8086932074641328E-3</v>
      </c>
      <c r="L85" s="52">
        <f t="shared" si="45"/>
        <v>0.15769510524460412</v>
      </c>
      <c r="N85" s="40">
        <f t="shared" si="48"/>
        <v>0.39804438760557387</v>
      </c>
      <c r="O85" s="143">
        <f t="shared" si="49"/>
        <v>0.72755928476880627</v>
      </c>
      <c r="P85" s="52">
        <f t="shared" si="50"/>
        <v>0.82783455168259268</v>
      </c>
    </row>
    <row r="86" spans="1:16" ht="20.100000000000001" customHeight="1" x14ac:dyDescent="0.25">
      <c r="A86" s="38" t="s">
        <v>177</v>
      </c>
      <c r="B86" s="19">
        <v>347.6699999999999</v>
      </c>
      <c r="C86" s="140">
        <v>540.49</v>
      </c>
      <c r="D86" s="247">
        <f t="shared" si="37"/>
        <v>2.0812964560670269E-3</v>
      </c>
      <c r="E86" s="215">
        <f t="shared" si="38"/>
        <v>3.1964927231871837E-3</v>
      </c>
      <c r="F86" s="52">
        <f t="shared" si="44"/>
        <v>0.55460637961285175</v>
      </c>
      <c r="H86" s="19">
        <v>116.38300000000002</v>
      </c>
      <c r="I86" s="140">
        <v>235.46100000000001</v>
      </c>
      <c r="J86" s="214">
        <f t="shared" si="39"/>
        <v>2.3087639216829857E-3</v>
      </c>
      <c r="K86" s="215">
        <f t="shared" si="40"/>
        <v>4.3643122439550094E-3</v>
      </c>
      <c r="L86" s="52">
        <f t="shared" si="45"/>
        <v>1.0231563028964707</v>
      </c>
      <c r="N86" s="40">
        <f t="shared" ref="N86:O96" si="51">(H86/B86)*10</f>
        <v>3.3475134466591898</v>
      </c>
      <c r="O86" s="143">
        <f t="shared" si="51"/>
        <v>4.3564358267498013</v>
      </c>
      <c r="P86" s="52">
        <f t="shared" si="47"/>
        <v>0.30139457127424346</v>
      </c>
    </row>
    <row r="87" spans="1:16" ht="20.100000000000001" customHeight="1" x14ac:dyDescent="0.25">
      <c r="A87" s="38" t="s">
        <v>170</v>
      </c>
      <c r="B87" s="19">
        <v>238.57000000000002</v>
      </c>
      <c r="C87" s="140">
        <v>669.23</v>
      </c>
      <c r="D87" s="247">
        <f t="shared" si="37"/>
        <v>1.428178719831768E-3</v>
      </c>
      <c r="E87" s="215">
        <f t="shared" si="38"/>
        <v>3.9578693872940459E-3</v>
      </c>
      <c r="F87" s="52">
        <f t="shared" si="44"/>
        <v>1.8051724860627905</v>
      </c>
      <c r="H87" s="19">
        <v>107.673</v>
      </c>
      <c r="I87" s="140">
        <v>227.238</v>
      </c>
      <c r="J87" s="214">
        <f t="shared" si="39"/>
        <v>2.1359780873441317E-3</v>
      </c>
      <c r="K87" s="215">
        <f t="shared" si="40"/>
        <v>4.2118974509232883E-3</v>
      </c>
      <c r="L87" s="52">
        <f t="shared" si="45"/>
        <v>1.1104455155888662</v>
      </c>
      <c r="N87" s="40">
        <f t="shared" ref="N87:N91" si="52">(H87/B87)*10</f>
        <v>4.5132665465062658</v>
      </c>
      <c r="O87" s="143">
        <f t="shared" ref="O87:O91" si="53">(I87/C87)*10</f>
        <v>3.395514247717526</v>
      </c>
      <c r="P87" s="52">
        <f t="shared" ref="P87:P91" si="54">(O87-N87)/N87</f>
        <v>-0.24765927012531433</v>
      </c>
    </row>
    <row r="88" spans="1:16" ht="20.100000000000001" customHeight="1" x14ac:dyDescent="0.25">
      <c r="A88" s="38" t="s">
        <v>210</v>
      </c>
      <c r="B88" s="19">
        <v>488.52</v>
      </c>
      <c r="C88" s="140">
        <v>531.25</v>
      </c>
      <c r="D88" s="247">
        <f t="shared" si="37"/>
        <v>2.9244828277328046E-3</v>
      </c>
      <c r="E88" s="215">
        <f t="shared" si="38"/>
        <v>3.1418467671801352E-3</v>
      </c>
      <c r="F88" s="52">
        <f t="shared" si="44"/>
        <v>8.7468271513960569E-2</v>
      </c>
      <c r="H88" s="19">
        <v>69.314000000000007</v>
      </c>
      <c r="I88" s="140">
        <v>194.39599999999999</v>
      </c>
      <c r="J88" s="214">
        <f t="shared" si="39"/>
        <v>1.3750260988936052E-3</v>
      </c>
      <c r="K88" s="215">
        <f t="shared" si="40"/>
        <v>3.6031650378443901E-3</v>
      </c>
      <c r="L88" s="52">
        <f t="shared" ref="L88:L89" si="55">(I88-H88)/H88</f>
        <v>1.8045705052370367</v>
      </c>
      <c r="N88" s="40">
        <f t="shared" ref="N88:N89" si="56">(H88/B88)*10</f>
        <v>1.4188569557029396</v>
      </c>
      <c r="O88" s="143">
        <f t="shared" ref="O88:O89" si="57">(I88/C88)*10</f>
        <v>3.6592188235294114</v>
      </c>
      <c r="P88" s="52">
        <f t="shared" ref="P88:P89" si="58">(O88-N88)/N88</f>
        <v>1.5789906507640421</v>
      </c>
    </row>
    <row r="89" spans="1:16" ht="20.100000000000001" customHeight="1" x14ac:dyDescent="0.25">
      <c r="A89" s="38" t="s">
        <v>174</v>
      </c>
      <c r="B89" s="19">
        <v>273.39</v>
      </c>
      <c r="C89" s="140">
        <v>265.81</v>
      </c>
      <c r="D89" s="247">
        <f t="shared" si="37"/>
        <v>1.6366256453653309E-3</v>
      </c>
      <c r="E89" s="215">
        <f t="shared" si="38"/>
        <v>1.5720174855231093E-3</v>
      </c>
      <c r="F89" s="52">
        <f t="shared" si="44"/>
        <v>-2.7725959252350066E-2</v>
      </c>
      <c r="H89" s="19">
        <v>206.00500000000002</v>
      </c>
      <c r="I89" s="140">
        <v>179.68100000000001</v>
      </c>
      <c r="J89" s="214">
        <f t="shared" si="39"/>
        <v>4.0866527902382946E-3</v>
      </c>
      <c r="K89" s="215">
        <f t="shared" si="40"/>
        <v>3.3304198500222122E-3</v>
      </c>
      <c r="L89" s="52">
        <f t="shared" si="55"/>
        <v>-0.12778330623043135</v>
      </c>
      <c r="N89" s="40">
        <f t="shared" si="56"/>
        <v>7.535206115805261</v>
      </c>
      <c r="O89" s="143">
        <f t="shared" si="57"/>
        <v>6.7597532071780595</v>
      </c>
      <c r="P89" s="52">
        <f t="shared" si="58"/>
        <v>-0.10291064328030416</v>
      </c>
    </row>
    <row r="90" spans="1:16" ht="20.100000000000001" customHeight="1" x14ac:dyDescent="0.25">
      <c r="A90" s="38" t="s">
        <v>171</v>
      </c>
      <c r="B90" s="19">
        <v>542.52</v>
      </c>
      <c r="C90" s="140">
        <v>845.38000000000011</v>
      </c>
      <c r="D90" s="247">
        <f t="shared" si="37"/>
        <v>3.2477491683075435E-3</v>
      </c>
      <c r="E90" s="215">
        <f t="shared" si="38"/>
        <v>4.9996318494846927E-3</v>
      </c>
      <c r="F90" s="52">
        <f t="shared" si="44"/>
        <v>0.55824670058246728</v>
      </c>
      <c r="H90" s="19">
        <v>96.117000000000004</v>
      </c>
      <c r="I90" s="140">
        <v>152.36600000000001</v>
      </c>
      <c r="J90" s="214">
        <f t="shared" si="39"/>
        <v>1.9067343328527664E-3</v>
      </c>
      <c r="K90" s="215">
        <f t="shared" si="40"/>
        <v>2.8241313821076482E-3</v>
      </c>
      <c r="L90" s="52">
        <f t="shared" si="45"/>
        <v>0.5852138539488333</v>
      </c>
      <c r="N90" s="40">
        <f t="shared" si="52"/>
        <v>1.7716766202167664</v>
      </c>
      <c r="O90" s="143">
        <f t="shared" si="53"/>
        <v>1.8023374103953251</v>
      </c>
      <c r="P90" s="52">
        <f t="shared" si="54"/>
        <v>1.7306087255814968E-2</v>
      </c>
    </row>
    <row r="91" spans="1:16" ht="20.100000000000001" customHeight="1" x14ac:dyDescent="0.25">
      <c r="A91" s="38" t="s">
        <v>165</v>
      </c>
      <c r="B91" s="19">
        <v>917.46999999999991</v>
      </c>
      <c r="C91" s="140">
        <v>171.78000000000003</v>
      </c>
      <c r="D91" s="247">
        <f t="shared" si="37"/>
        <v>5.492354990501957E-3</v>
      </c>
      <c r="E91" s="215">
        <f t="shared" si="38"/>
        <v>1.0159180003128541E-3</v>
      </c>
      <c r="F91" s="52">
        <f t="shared" si="44"/>
        <v>-0.81276771992544705</v>
      </c>
      <c r="H91" s="19">
        <v>632.9369999999999</v>
      </c>
      <c r="I91" s="140">
        <v>138.83899999999997</v>
      </c>
      <c r="J91" s="214">
        <f t="shared" si="39"/>
        <v>1.2555975617558092E-2</v>
      </c>
      <c r="K91" s="215">
        <f t="shared" si="40"/>
        <v>2.5734059892656082E-3</v>
      </c>
      <c r="L91" s="52">
        <f t="shared" si="45"/>
        <v>-0.78064325517389577</v>
      </c>
      <c r="N91" s="40">
        <f t="shared" si="52"/>
        <v>6.8987214840812232</v>
      </c>
      <c r="O91" s="143">
        <f t="shared" si="53"/>
        <v>8.0823728024216983</v>
      </c>
      <c r="P91" s="52">
        <f t="shared" si="54"/>
        <v>0.17157546091282952</v>
      </c>
    </row>
    <row r="92" spans="1:16" ht="20.100000000000001" customHeight="1" x14ac:dyDescent="0.25">
      <c r="A92" s="38" t="s">
        <v>211</v>
      </c>
      <c r="B92" s="19">
        <v>144.98000000000002</v>
      </c>
      <c r="C92" s="140">
        <v>202.45</v>
      </c>
      <c r="D92" s="247">
        <f t="shared" si="37"/>
        <v>8.6791026030603059E-4</v>
      </c>
      <c r="E92" s="215">
        <f t="shared" si="38"/>
        <v>1.1973023586176346E-3</v>
      </c>
      <c r="F92" s="52">
        <f t="shared" si="44"/>
        <v>0.39639950337977625</v>
      </c>
      <c r="H92" s="19">
        <v>70.751999999999995</v>
      </c>
      <c r="I92" s="140">
        <v>134.43600000000001</v>
      </c>
      <c r="J92" s="214">
        <f t="shared" si="39"/>
        <v>1.403552623552534E-3</v>
      </c>
      <c r="K92" s="215">
        <f t="shared" si="40"/>
        <v>2.491795587499992E-3</v>
      </c>
      <c r="L92" s="52">
        <f t="shared" si="45"/>
        <v>0.90010176390773433</v>
      </c>
      <c r="N92" s="40">
        <f t="shared" ref="N92" si="59">(H92/B92)*10</f>
        <v>4.8801213960546272</v>
      </c>
      <c r="O92" s="143">
        <f t="shared" ref="O92" si="60">(I92/C92)*10</f>
        <v>6.6404544331933826</v>
      </c>
      <c r="P92" s="52">
        <f t="shared" ref="P92" si="61">(O92-N92)/N92</f>
        <v>0.36071500978682836</v>
      </c>
    </row>
    <row r="93" spans="1:16" ht="20.100000000000001" customHeight="1" x14ac:dyDescent="0.25">
      <c r="A93" s="38" t="s">
        <v>167</v>
      </c>
      <c r="B93" s="19">
        <v>1331.51</v>
      </c>
      <c r="C93" s="140">
        <v>507.34999999999991</v>
      </c>
      <c r="D93" s="247">
        <f t="shared" si="37"/>
        <v>7.9709697247901962E-3</v>
      </c>
      <c r="E93" s="215">
        <f t="shared" si="38"/>
        <v>3.0005006255601719E-3</v>
      </c>
      <c r="F93" s="52">
        <f t="shared" si="44"/>
        <v>-0.61896643660205342</v>
      </c>
      <c r="H93" s="19">
        <v>581.60900000000004</v>
      </c>
      <c r="I93" s="140">
        <v>117.21899999999999</v>
      </c>
      <c r="J93" s="214">
        <f t="shared" si="39"/>
        <v>1.1537749290928396E-2</v>
      </c>
      <c r="K93" s="215">
        <f t="shared" si="40"/>
        <v>2.1726753769166114E-3</v>
      </c>
      <c r="L93" s="52">
        <f t="shared" si="45"/>
        <v>-0.79845738288093893</v>
      </c>
      <c r="N93" s="40">
        <f t="shared" ref="N93:N94" si="62">(H93/B93)*10</f>
        <v>4.3680407957882403</v>
      </c>
      <c r="O93" s="143">
        <f t="shared" ref="O93:O94" si="63">(I93/C93)*10</f>
        <v>2.3104168719818667</v>
      </c>
      <c r="P93" s="52">
        <f t="shared" ref="P93:P94" si="64">(O93-N93)/N93</f>
        <v>-0.47106334853611698</v>
      </c>
    </row>
    <row r="94" spans="1:16" ht="20.100000000000001" customHeight="1" x14ac:dyDescent="0.25">
      <c r="A94" s="38" t="s">
        <v>212</v>
      </c>
      <c r="B94" s="19">
        <v>461.88</v>
      </c>
      <c r="C94" s="140">
        <v>450.83</v>
      </c>
      <c r="D94" s="247">
        <f t="shared" si="37"/>
        <v>2.7650047663825999E-3</v>
      </c>
      <c r="E94" s="215">
        <f t="shared" si="38"/>
        <v>2.6662376998547207E-3</v>
      </c>
      <c r="F94" s="52">
        <f t="shared" si="44"/>
        <v>-2.3923962934095461E-2</v>
      </c>
      <c r="H94" s="19">
        <v>116.46299999999999</v>
      </c>
      <c r="I94" s="140">
        <v>99.421000000000006</v>
      </c>
      <c r="J94" s="214">
        <f t="shared" si="39"/>
        <v>2.3103509327905753E-3</v>
      </c>
      <c r="K94" s="215">
        <f t="shared" si="40"/>
        <v>1.8427862261956374E-3</v>
      </c>
      <c r="L94" s="52">
        <f t="shared" si="45"/>
        <v>-0.14632973562418955</v>
      </c>
      <c r="N94" s="40">
        <f t="shared" si="62"/>
        <v>2.5214990906729016</v>
      </c>
      <c r="O94" s="143">
        <f t="shared" si="63"/>
        <v>2.205288024310716</v>
      </c>
      <c r="P94" s="52">
        <f t="shared" si="64"/>
        <v>-0.12540598072466475</v>
      </c>
    </row>
    <row r="95" spans="1:16" ht="20.100000000000001" customHeight="1" thickBot="1" x14ac:dyDescent="0.3">
      <c r="A95" s="8" t="s">
        <v>17</v>
      </c>
      <c r="B95" s="19">
        <f>B96-SUM(B68:B94)</f>
        <v>6458.6799999998475</v>
      </c>
      <c r="C95" s="140">
        <f>C96-SUM(C68:C94)</f>
        <v>5395.640000000014</v>
      </c>
      <c r="D95" s="247">
        <f t="shared" si="37"/>
        <v>3.866433052857788E-2</v>
      </c>
      <c r="E95" s="215">
        <f t="shared" si="38"/>
        <v>3.191016299457481E-2</v>
      </c>
      <c r="F95" s="52">
        <f t="shared" si="44"/>
        <v>-0.16459090712031849</v>
      </c>
      <c r="H95" s="19">
        <f>H96-SUM(H68:H94)</f>
        <v>1954.1250000000073</v>
      </c>
      <c r="I95" s="140">
        <f>I96-SUM(I68:I94)</f>
        <v>1483.6000000000058</v>
      </c>
      <c r="J95" s="214">
        <f t="shared" si="39"/>
        <v>3.8765226007739795E-2</v>
      </c>
      <c r="K95" s="215">
        <f t="shared" si="40"/>
        <v>2.7498794471830481E-2</v>
      </c>
      <c r="L95" s="52">
        <f t="shared" si="45"/>
        <v>-0.24078551781487864</v>
      </c>
      <c r="N95" s="40">
        <f t="shared" si="51"/>
        <v>3.0255795301827204</v>
      </c>
      <c r="O95" s="143">
        <f t="shared" si="51"/>
        <v>2.7496274769999518</v>
      </c>
      <c r="P95" s="52">
        <f t="shared" si="47"/>
        <v>-9.1206345901640645E-2</v>
      </c>
    </row>
    <row r="96" spans="1:16" s="1" customFormat="1" ht="26.25" customHeight="1" thickBot="1" x14ac:dyDescent="0.3">
      <c r="A96" s="12" t="s">
        <v>18</v>
      </c>
      <c r="B96" s="17">
        <v>167044.91999999995</v>
      </c>
      <c r="C96" s="145">
        <v>169088.45</v>
      </c>
      <c r="D96" s="243">
        <f>SUM(D68:D95)</f>
        <v>0.99999999999999956</v>
      </c>
      <c r="E96" s="244">
        <f>SUM(E68:E95)</f>
        <v>1</v>
      </c>
      <c r="F96" s="57">
        <f t="shared" si="44"/>
        <v>1.2233416017679901E-2</v>
      </c>
      <c r="H96" s="17">
        <v>50409.225000000006</v>
      </c>
      <c r="I96" s="145">
        <v>53951.456000000013</v>
      </c>
      <c r="J96" s="271">
        <f>SUM(J68:J95)</f>
        <v>1</v>
      </c>
      <c r="K96" s="243">
        <f>SUM(K68:K95)</f>
        <v>1.0000000000000002</v>
      </c>
      <c r="L96" s="57">
        <f t="shared" si="45"/>
        <v>7.0269499283117459E-2</v>
      </c>
      <c r="N96" s="37">
        <f t="shared" si="51"/>
        <v>3.0177047586960453</v>
      </c>
      <c r="O96" s="150">
        <f t="shared" si="51"/>
        <v>3.1907239081084491</v>
      </c>
      <c r="P96" s="57">
        <f t="shared" si="47"/>
        <v>5.7334684221118322E-2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137</v>
      </c>
      <c r="B1" s="4"/>
    </row>
    <row r="3" spans="1:19" ht="15.75" thickBot="1" x14ac:dyDescent="0.3"/>
    <row r="4" spans="1:19" x14ac:dyDescent="0.25">
      <c r="A4" s="330" t="s">
        <v>16</v>
      </c>
      <c r="B4" s="348"/>
      <c r="C4" s="348"/>
      <c r="D4" s="348"/>
      <c r="E4" s="351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7"/>
      <c r="M4" s="342" t="s">
        <v>104</v>
      </c>
      <c r="N4" s="342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9"/>
      <c r="B5" s="350"/>
      <c r="C5" s="350"/>
      <c r="D5" s="350"/>
      <c r="E5" s="352" t="s">
        <v>180</v>
      </c>
      <c r="F5" s="340"/>
      <c r="G5" s="344" t="str">
        <f>E5</f>
        <v>jan-out</v>
      </c>
      <c r="H5" s="344"/>
      <c r="I5" s="131" t="s">
        <v>138</v>
      </c>
      <c r="K5" s="339" t="str">
        <f>E5</f>
        <v>jan-out</v>
      </c>
      <c r="L5" s="340"/>
      <c r="M5" s="353" t="str">
        <f>E5</f>
        <v>jan-out</v>
      </c>
      <c r="N5" s="346"/>
      <c r="O5" s="131" t="str">
        <f>I5</f>
        <v>2022/2021</v>
      </c>
      <c r="Q5" s="339" t="str">
        <f>E5</f>
        <v>jan-out</v>
      </c>
      <c r="R5" s="340"/>
      <c r="S5" s="131" t="str">
        <f>O5</f>
        <v>2022/2021</v>
      </c>
    </row>
    <row r="6" spans="1:19" ht="15.75" thickBot="1" x14ac:dyDescent="0.3">
      <c r="A6" s="331"/>
      <c r="B6" s="356"/>
      <c r="C6" s="356"/>
      <c r="D6" s="356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821404.80000000121</v>
      </c>
      <c r="F7" s="145">
        <v>837066.2300000001</v>
      </c>
      <c r="G7" s="243">
        <f>E7/E15</f>
        <v>0.38456715644040096</v>
      </c>
      <c r="H7" s="244">
        <f>F7/F15</f>
        <v>0.38580497602674435</v>
      </c>
      <c r="I7" s="164">
        <f t="shared" ref="I7:I18" si="0">(F7-E7)/E7</f>
        <v>1.9066640467646237E-2</v>
      </c>
      <c r="J7" s="1"/>
      <c r="K7" s="17">
        <v>171355.1500000002</v>
      </c>
      <c r="L7" s="145">
        <v>171679.19700000013</v>
      </c>
      <c r="M7" s="243">
        <f>K7/K15</f>
        <v>0.36986845179351208</v>
      </c>
      <c r="N7" s="244">
        <f>L7/L15</f>
        <v>0.35494895760288797</v>
      </c>
      <c r="O7" s="164">
        <f t="shared" ref="O7:O18" si="1">(L7-K7)/K7</f>
        <v>1.8910841022282249E-3</v>
      </c>
      <c r="P7" s="1"/>
      <c r="Q7" s="187">
        <f t="shared" ref="Q7:Q18" si="2">(K7/E7)*10</f>
        <v>2.0861230662396899</v>
      </c>
      <c r="R7" s="188">
        <f t="shared" ref="R7:R18" si="3">(L7/F7)*10</f>
        <v>2.0509631239095634</v>
      </c>
      <c r="S7" s="55">
        <f>(R7-Q7)/Q7</f>
        <v>-1.6854203330153271E-2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588787.06000000134</v>
      </c>
      <c r="F8" s="181">
        <v>560174.44000000029</v>
      </c>
      <c r="G8" s="245">
        <f>E8/E7</f>
        <v>0.71680499066964365</v>
      </c>
      <c r="H8" s="246">
        <f>F8/F7</f>
        <v>0.66921161065116708</v>
      </c>
      <c r="I8" s="206">
        <f t="shared" si="0"/>
        <v>-4.8595870975834586E-2</v>
      </c>
      <c r="K8" s="180">
        <v>146140.09100000019</v>
      </c>
      <c r="L8" s="181">
        <v>140482.54100000014</v>
      </c>
      <c r="M8" s="250">
        <f>K8/K7</f>
        <v>0.85284913234297322</v>
      </c>
      <c r="N8" s="246">
        <f>L8/L7</f>
        <v>0.818285170567288</v>
      </c>
      <c r="O8" s="207">
        <f t="shared" si="1"/>
        <v>-3.8713196093466504E-2</v>
      </c>
      <c r="Q8" s="189">
        <f t="shared" si="2"/>
        <v>2.4820533759692318</v>
      </c>
      <c r="R8" s="190">
        <f t="shared" si="3"/>
        <v>2.5078356127780492</v>
      </c>
      <c r="S8" s="182">
        <f t="shared" ref="S8:S18" si="4">(R8-Q8)/Q8</f>
        <v>1.0387462678456525E-2</v>
      </c>
    </row>
    <row r="9" spans="1:19" ht="24" customHeight="1" x14ac:dyDescent="0.25">
      <c r="A9" s="8"/>
      <c r="B9" t="s">
        <v>37</v>
      </c>
      <c r="E9" s="19">
        <v>155638.5199999999</v>
      </c>
      <c r="F9" s="140">
        <v>178152.02999999988</v>
      </c>
      <c r="G9" s="247">
        <f>E9/E7</f>
        <v>0.18947846421155523</v>
      </c>
      <c r="H9" s="215">
        <f>F9/F7</f>
        <v>0.21282907327416598</v>
      </c>
      <c r="I9" s="182">
        <f t="shared" si="0"/>
        <v>0.14465255773442201</v>
      </c>
      <c r="K9" s="19">
        <v>20465.559999999998</v>
      </c>
      <c r="L9" s="140">
        <v>24765.775999999991</v>
      </c>
      <c r="M9" s="247">
        <f>K9/K7</f>
        <v>0.11943358574282695</v>
      </c>
      <c r="N9" s="215">
        <f>L9/L7</f>
        <v>0.14425612673386382</v>
      </c>
      <c r="O9" s="182">
        <f t="shared" si="1"/>
        <v>0.21011963513336521</v>
      </c>
      <c r="Q9" s="189">
        <f t="shared" si="2"/>
        <v>1.3149418280256078</v>
      </c>
      <c r="R9" s="190">
        <f t="shared" si="3"/>
        <v>1.3901484030240916</v>
      </c>
      <c r="S9" s="182">
        <f t="shared" si="4"/>
        <v>5.719384188379413E-2</v>
      </c>
    </row>
    <row r="10" spans="1:19" ht="24" customHeight="1" thickBot="1" x14ac:dyDescent="0.3">
      <c r="A10" s="8"/>
      <c r="B10" t="s">
        <v>36</v>
      </c>
      <c r="E10" s="19">
        <v>76979.220000000016</v>
      </c>
      <c r="F10" s="140">
        <v>98739.759999999922</v>
      </c>
      <c r="G10" s="247">
        <f>E10/E7</f>
        <v>9.3716545118801231E-2</v>
      </c>
      <c r="H10" s="215">
        <f>F10/F7</f>
        <v>0.117959316074667</v>
      </c>
      <c r="I10" s="186">
        <f t="shared" si="0"/>
        <v>0.28268070266235357</v>
      </c>
      <c r="K10" s="19">
        <v>4749.4989999999989</v>
      </c>
      <c r="L10" s="140">
        <v>6430.880000000001</v>
      </c>
      <c r="M10" s="247">
        <f>K10/K7</f>
        <v>2.7717281914199799E-2</v>
      </c>
      <c r="N10" s="215">
        <f>L10/L7</f>
        <v>3.7458702698848226E-2</v>
      </c>
      <c r="O10" s="209">
        <f t="shared" si="1"/>
        <v>0.35401228634851856</v>
      </c>
      <c r="Q10" s="189">
        <f t="shared" si="2"/>
        <v>0.61698455765075277</v>
      </c>
      <c r="R10" s="190">
        <f t="shared" si="3"/>
        <v>0.65129589134103694</v>
      </c>
      <c r="S10" s="182">
        <f t="shared" si="4"/>
        <v>5.5611332998234078E-2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1314515.5100000026</v>
      </c>
      <c r="F11" s="145">
        <v>1332595.3400000043</v>
      </c>
      <c r="G11" s="243">
        <f>E11/E15</f>
        <v>0.61543284355959904</v>
      </c>
      <c r="H11" s="244">
        <f>F11/F15</f>
        <v>0.61419502397325576</v>
      </c>
      <c r="I11" s="164">
        <f t="shared" si="0"/>
        <v>1.3753987581326956E-2</v>
      </c>
      <c r="J11" s="1"/>
      <c r="K11" s="17">
        <v>291931.5919999996</v>
      </c>
      <c r="L11" s="145">
        <v>311993.71799999953</v>
      </c>
      <c r="M11" s="243">
        <f>K11/K15</f>
        <v>0.63013154820648787</v>
      </c>
      <c r="N11" s="244">
        <f>L11/L15</f>
        <v>0.64505104239711197</v>
      </c>
      <c r="O11" s="164">
        <f t="shared" si="1"/>
        <v>6.8722010737364655E-2</v>
      </c>
      <c r="Q11" s="191">
        <f t="shared" si="2"/>
        <v>2.2208303346683147</v>
      </c>
      <c r="R11" s="192">
        <f t="shared" si="3"/>
        <v>2.3412487544793494</v>
      </c>
      <c r="S11" s="57">
        <f t="shared" si="4"/>
        <v>5.4222250989299219E-2</v>
      </c>
    </row>
    <row r="12" spans="1:19" s="3" customFormat="1" ht="24" customHeight="1" x14ac:dyDescent="0.25">
      <c r="A12" s="46"/>
      <c r="B12" s="3" t="s">
        <v>33</v>
      </c>
      <c r="E12" s="31">
        <v>1024537.4300000027</v>
      </c>
      <c r="F12" s="141">
        <v>987713.39000000444</v>
      </c>
      <c r="G12" s="247">
        <f>E12/E11</f>
        <v>0.77940307452135027</v>
      </c>
      <c r="H12" s="215">
        <f>F12/F11</f>
        <v>0.74119529038725385</v>
      </c>
      <c r="I12" s="206">
        <f t="shared" si="0"/>
        <v>-3.5942112920167489E-2</v>
      </c>
      <c r="K12" s="31">
        <v>263962.37899999961</v>
      </c>
      <c r="L12" s="141">
        <v>275076.17099999951</v>
      </c>
      <c r="M12" s="247">
        <f>K12/K11</f>
        <v>0.90419257878743031</v>
      </c>
      <c r="N12" s="215">
        <f>L12/L11</f>
        <v>0.88167214636033131</v>
      </c>
      <c r="O12" s="206">
        <f t="shared" si="1"/>
        <v>4.2103696905989453E-2</v>
      </c>
      <c r="Q12" s="189">
        <f t="shared" si="2"/>
        <v>2.5764054222987136</v>
      </c>
      <c r="R12" s="190">
        <f t="shared" si="3"/>
        <v>2.7849796690515483</v>
      </c>
      <c r="S12" s="182">
        <f t="shared" si="4"/>
        <v>8.0955522352045464E-2</v>
      </c>
    </row>
    <row r="13" spans="1:19" ht="24" customHeight="1" x14ac:dyDescent="0.25">
      <c r="A13" s="8"/>
      <c r="B13" s="3" t="s">
        <v>37</v>
      </c>
      <c r="D13" s="3"/>
      <c r="E13" s="19">
        <v>133431.96999999997</v>
      </c>
      <c r="F13" s="140">
        <v>123663.85999999996</v>
      </c>
      <c r="G13" s="247">
        <f>E13/E11</f>
        <v>0.10150657712665537</v>
      </c>
      <c r="H13" s="215">
        <f>F13/F11</f>
        <v>9.279925892581882E-2</v>
      </c>
      <c r="I13" s="182">
        <f t="shared" si="0"/>
        <v>-7.3206668536783329E-2</v>
      </c>
      <c r="K13" s="19">
        <v>14960.877999999986</v>
      </c>
      <c r="L13" s="140">
        <v>14247.358999999999</v>
      </c>
      <c r="M13" s="247">
        <f>K13/K11</f>
        <v>5.1247889608329912E-2</v>
      </c>
      <c r="N13" s="215">
        <f>L13/L11</f>
        <v>4.5665531637403098E-2</v>
      </c>
      <c r="O13" s="182">
        <f t="shared" si="1"/>
        <v>-4.7692321266170887E-2</v>
      </c>
      <c r="Q13" s="189">
        <f t="shared" si="2"/>
        <v>1.1212363873515461</v>
      </c>
      <c r="R13" s="190">
        <f t="shared" si="3"/>
        <v>1.1521036946444987</v>
      </c>
      <c r="S13" s="182">
        <f t="shared" si="4"/>
        <v>2.7529705279957756E-2</v>
      </c>
    </row>
    <row r="14" spans="1:19" ht="24" customHeight="1" thickBot="1" x14ac:dyDescent="0.3">
      <c r="A14" s="8"/>
      <c r="B14" t="s">
        <v>36</v>
      </c>
      <c r="E14" s="19">
        <v>156546.1099999999</v>
      </c>
      <c r="F14" s="140">
        <v>221218.08999999985</v>
      </c>
      <c r="G14" s="247">
        <f>E14/E11</f>
        <v>0.1190903483519944</v>
      </c>
      <c r="H14" s="215">
        <f>F14/F11</f>
        <v>0.16600545068692732</v>
      </c>
      <c r="I14" s="186">
        <f t="shared" si="0"/>
        <v>0.41311777085997214</v>
      </c>
      <c r="K14" s="19">
        <v>13008.335000000003</v>
      </c>
      <c r="L14" s="140">
        <v>22670.187999999998</v>
      </c>
      <c r="M14" s="247">
        <f>K14/K11</f>
        <v>4.4559531604239741E-2</v>
      </c>
      <c r="N14" s="215">
        <f>L14/L11</f>
        <v>7.266232200226555E-2</v>
      </c>
      <c r="O14" s="209">
        <f t="shared" si="1"/>
        <v>0.74274324884775744</v>
      </c>
      <c r="Q14" s="189">
        <f t="shared" si="2"/>
        <v>0.83095868686868113</v>
      </c>
      <c r="R14" s="190">
        <f t="shared" si="3"/>
        <v>1.0247890667530859</v>
      </c>
      <c r="S14" s="182">
        <f t="shared" si="4"/>
        <v>0.23326115118288229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2135920.3100000038</v>
      </c>
      <c r="F15" s="145">
        <v>2169661.570000004</v>
      </c>
      <c r="G15" s="243">
        <f>G7+G11</f>
        <v>1</v>
      </c>
      <c r="H15" s="244">
        <f>H7+H11</f>
        <v>1</v>
      </c>
      <c r="I15" s="164">
        <f t="shared" si="0"/>
        <v>1.5797059394973487E-2</v>
      </c>
      <c r="J15" s="1"/>
      <c r="K15" s="17">
        <v>463286.74199999979</v>
      </c>
      <c r="L15" s="145">
        <v>483672.91499999969</v>
      </c>
      <c r="M15" s="243">
        <f>M7+M11</f>
        <v>1</v>
      </c>
      <c r="N15" s="244">
        <f>N7+N11</f>
        <v>1</v>
      </c>
      <c r="O15" s="164">
        <f t="shared" si="1"/>
        <v>4.4003359370901017E-2</v>
      </c>
      <c r="Q15" s="191">
        <f t="shared" si="2"/>
        <v>2.1690263434968644</v>
      </c>
      <c r="R15" s="192">
        <f t="shared" si="3"/>
        <v>2.2292551137364653</v>
      </c>
      <c r="S15" s="57">
        <f t="shared" si="4"/>
        <v>2.7767652716702933E-2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1613324.4900000039</v>
      </c>
      <c r="F16" s="181">
        <f t="shared" ref="F16:F17" si="5">F8+F12</f>
        <v>1547887.8300000047</v>
      </c>
      <c r="G16" s="245">
        <f>E16/E15</f>
        <v>0.75532990741588157</v>
      </c>
      <c r="H16" s="246">
        <f>F16/F15</f>
        <v>0.71342362855235619</v>
      </c>
      <c r="I16" s="207">
        <f t="shared" si="0"/>
        <v>-4.0560135549668037E-2</v>
      </c>
      <c r="J16" s="3"/>
      <c r="K16" s="180">
        <f t="shared" ref="K16:L18" si="6">K8+K12</f>
        <v>410102.4699999998</v>
      </c>
      <c r="L16" s="181">
        <f t="shared" si="6"/>
        <v>415558.71199999965</v>
      </c>
      <c r="M16" s="250">
        <f>K16/K15</f>
        <v>0.88520225774127592</v>
      </c>
      <c r="N16" s="246">
        <f>L16/L15</f>
        <v>0.85917300537699104</v>
      </c>
      <c r="O16" s="207">
        <f t="shared" si="1"/>
        <v>1.3304582145042569E-2</v>
      </c>
      <c r="P16" s="3"/>
      <c r="Q16" s="189">
        <f t="shared" si="2"/>
        <v>2.5419713922522731</v>
      </c>
      <c r="R16" s="190">
        <f t="shared" si="3"/>
        <v>2.6846823390296852</v>
      </c>
      <c r="S16" s="182">
        <f t="shared" si="4"/>
        <v>5.6141838264735698E-2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289070.48999999987</v>
      </c>
      <c r="F17" s="140">
        <f t="shared" si="5"/>
        <v>301815.88999999984</v>
      </c>
      <c r="G17" s="248">
        <f>E17/E15</f>
        <v>0.13533767558959134</v>
      </c>
      <c r="H17" s="215">
        <f>F17/F15</f>
        <v>0.13910735857297749</v>
      </c>
      <c r="I17" s="182">
        <f t="shared" si="0"/>
        <v>4.4090975872355463E-2</v>
      </c>
      <c r="K17" s="19">
        <f t="shared" si="6"/>
        <v>35426.43799999998</v>
      </c>
      <c r="L17" s="140">
        <f t="shared" si="6"/>
        <v>39013.134999999987</v>
      </c>
      <c r="M17" s="247">
        <f>K17/K15</f>
        <v>7.646762747205918E-2</v>
      </c>
      <c r="N17" s="215">
        <f>L17/L15</f>
        <v>8.0660160596340222E-2</v>
      </c>
      <c r="O17" s="182">
        <f t="shared" si="1"/>
        <v>0.10124351197825786</v>
      </c>
      <c r="Q17" s="189">
        <f t="shared" si="2"/>
        <v>1.2255293855834262</v>
      </c>
      <c r="R17" s="190">
        <f t="shared" si="3"/>
        <v>1.2926136857804273</v>
      </c>
      <c r="S17" s="182">
        <f t="shared" si="4"/>
        <v>5.4739038480962246E-2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233525.3299999999</v>
      </c>
      <c r="F18" s="142">
        <f>F10+F14</f>
        <v>319957.84999999974</v>
      </c>
      <c r="G18" s="249">
        <f>E18/E15</f>
        <v>0.10933241699452705</v>
      </c>
      <c r="H18" s="221">
        <f>F18/F15</f>
        <v>0.14746901287466652</v>
      </c>
      <c r="I18" s="208">
        <f t="shared" si="0"/>
        <v>0.37012053467604511</v>
      </c>
      <c r="K18" s="21">
        <f t="shared" si="6"/>
        <v>17757.834000000003</v>
      </c>
      <c r="L18" s="142">
        <f t="shared" si="6"/>
        <v>29101.067999999999</v>
      </c>
      <c r="M18" s="249">
        <f>K18/K15</f>
        <v>3.8330114786664905E-2</v>
      </c>
      <c r="N18" s="221">
        <f>L18/L15</f>
        <v>6.0166834026668656E-2</v>
      </c>
      <c r="O18" s="208">
        <f t="shared" si="1"/>
        <v>0.63877351258041914</v>
      </c>
      <c r="Q18" s="193">
        <f t="shared" si="2"/>
        <v>0.76042431885226369</v>
      </c>
      <c r="R18" s="194">
        <f t="shared" si="3"/>
        <v>0.90952817691455368</v>
      </c>
      <c r="S18" s="186">
        <f t="shared" si="4"/>
        <v>0.19607981276471786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F5</f>
        <v>2022/2021</v>
      </c>
    </row>
    <row r="6" spans="1:16" ht="19.5" customHeight="1" thickBot="1" x14ac:dyDescent="0.3">
      <c r="A6" s="359"/>
      <c r="B6" s="99"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199180.30000000005</v>
      </c>
      <c r="C7" s="147">
        <v>180773.15999999995</v>
      </c>
      <c r="D7" s="247">
        <f>B7/$B$33</f>
        <v>9.3252683195844496E-2</v>
      </c>
      <c r="E7" s="246">
        <f>C7/$C$33</f>
        <v>8.3318597932303312E-2</v>
      </c>
      <c r="F7" s="52">
        <f>(C7-B7)/B7</f>
        <v>-9.2414460667044368E-2</v>
      </c>
      <c r="H7" s="39">
        <v>53387.369999999995</v>
      </c>
      <c r="I7" s="147">
        <v>55097.313999999998</v>
      </c>
      <c r="J7" s="247">
        <f>H7/$H$33</f>
        <v>0.11523612734853522</v>
      </c>
      <c r="K7" s="246">
        <f>I7/$I$33</f>
        <v>0.11391440845927875</v>
      </c>
      <c r="L7" s="52">
        <f>(I7-H7)/H7</f>
        <v>3.2028998618961815E-2</v>
      </c>
      <c r="N7" s="27">
        <f t="shared" ref="N7:N33" si="0">(H7/B7)*10</f>
        <v>2.6803539305844999</v>
      </c>
      <c r="O7" s="151">
        <f t="shared" ref="O7:O33" si="1">(I7/C7)*10</f>
        <v>3.0478702701219591</v>
      </c>
      <c r="P7" s="61">
        <f>(O7-N7)/N7</f>
        <v>0.13711485462567832</v>
      </c>
    </row>
    <row r="8" spans="1:16" ht="20.100000000000001" customHeight="1" x14ac:dyDescent="0.25">
      <c r="A8" s="8" t="s">
        <v>155</v>
      </c>
      <c r="B8" s="19">
        <v>213686.88999999998</v>
      </c>
      <c r="C8" s="140">
        <v>192097.00000000006</v>
      </c>
      <c r="D8" s="247">
        <f t="shared" ref="D8:D32" si="2">B8/$B$33</f>
        <v>0.10004441130109386</v>
      </c>
      <c r="E8" s="215">
        <f t="shared" ref="E8:E32" si="3">C8/$C$33</f>
        <v>8.8537771353898329E-2</v>
      </c>
      <c r="F8" s="52">
        <f t="shared" ref="F8:F33" si="4">(C8-B8)/B8</f>
        <v>-0.10103516411324966</v>
      </c>
      <c r="H8" s="19">
        <v>56308.716999999997</v>
      </c>
      <c r="I8" s="140">
        <v>53957.549000000006</v>
      </c>
      <c r="J8" s="247">
        <f t="shared" ref="J8:J32" si="5">H8/$H$33</f>
        <v>0.12154182689734726</v>
      </c>
      <c r="K8" s="215">
        <f t="shared" ref="K8:K32" si="6">I8/$I$33</f>
        <v>0.11155792959793918</v>
      </c>
      <c r="L8" s="52">
        <f t="shared" ref="L8:L33" si="7">(I8-H8)/H8</f>
        <v>-4.1754955986654615E-2</v>
      </c>
      <c r="N8" s="27">
        <f t="shared" si="0"/>
        <v>2.6351039598170951</v>
      </c>
      <c r="O8" s="152">
        <f t="shared" si="1"/>
        <v>2.8088699459127415</v>
      </c>
      <c r="P8" s="52">
        <f t="shared" ref="P8:P71" si="8">(O8-N8)/N8</f>
        <v>6.5942744098683559E-2</v>
      </c>
    </row>
    <row r="9" spans="1:16" ht="20.100000000000001" customHeight="1" x14ac:dyDescent="0.25">
      <c r="A9" s="8" t="s">
        <v>154</v>
      </c>
      <c r="B9" s="19">
        <v>155129.81999999998</v>
      </c>
      <c r="C9" s="140">
        <v>143158.29</v>
      </c>
      <c r="D9" s="247">
        <f t="shared" si="2"/>
        <v>7.2629029872373796E-2</v>
      </c>
      <c r="E9" s="215">
        <f t="shared" si="3"/>
        <v>6.5981852644419567E-2</v>
      </c>
      <c r="F9" s="52">
        <f t="shared" si="4"/>
        <v>-7.7171042936812345E-2</v>
      </c>
      <c r="H9" s="19">
        <v>37156.868000000009</v>
      </c>
      <c r="I9" s="140">
        <v>36695.684000000001</v>
      </c>
      <c r="J9" s="247">
        <f t="shared" si="5"/>
        <v>8.0202744070755214E-2</v>
      </c>
      <c r="K9" s="215">
        <f t="shared" si="6"/>
        <v>7.5868800716285739E-2</v>
      </c>
      <c r="L9" s="52">
        <f t="shared" si="7"/>
        <v>-1.2411810381865562E-2</v>
      </c>
      <c r="N9" s="27">
        <f t="shared" si="0"/>
        <v>2.3952111850577804</v>
      </c>
      <c r="O9" s="152">
        <f t="shared" si="1"/>
        <v>2.5632943785511824</v>
      </c>
      <c r="P9" s="52">
        <f t="shared" si="8"/>
        <v>7.0174686283183518E-2</v>
      </c>
    </row>
    <row r="10" spans="1:16" ht="20.100000000000001" customHeight="1" x14ac:dyDescent="0.25">
      <c r="A10" s="8" t="s">
        <v>157</v>
      </c>
      <c r="B10" s="19">
        <v>161949.99999999997</v>
      </c>
      <c r="C10" s="140">
        <v>265450.21000000008</v>
      </c>
      <c r="D10" s="247">
        <f t="shared" si="2"/>
        <v>7.5822117165035952E-2</v>
      </c>
      <c r="E10" s="215">
        <f t="shared" si="3"/>
        <v>0.12234636667321351</v>
      </c>
      <c r="F10" s="52">
        <f t="shared" si="4"/>
        <v>0.63908743439333204</v>
      </c>
      <c r="H10" s="19">
        <v>18007.287000000008</v>
      </c>
      <c r="I10" s="140">
        <v>35839.255999999987</v>
      </c>
      <c r="J10" s="247">
        <f t="shared" si="5"/>
        <v>3.8868556700463491E-2</v>
      </c>
      <c r="K10" s="215">
        <f t="shared" si="6"/>
        <v>7.4098124762681822E-2</v>
      </c>
      <c r="L10" s="52">
        <f t="shared" si="7"/>
        <v>0.99026405254716998</v>
      </c>
      <c r="N10" s="27">
        <f t="shared" si="0"/>
        <v>1.1119041062056196</v>
      </c>
      <c r="O10" s="152">
        <f t="shared" si="1"/>
        <v>1.3501310095026851</v>
      </c>
      <c r="P10" s="52">
        <f t="shared" si="8"/>
        <v>0.21425130275848728</v>
      </c>
    </row>
    <row r="11" spans="1:16" ht="20.100000000000001" customHeight="1" x14ac:dyDescent="0.25">
      <c r="A11" s="8" t="s">
        <v>156</v>
      </c>
      <c r="B11" s="19">
        <v>102663.64000000004</v>
      </c>
      <c r="C11" s="140">
        <v>96600.280000000057</v>
      </c>
      <c r="D11" s="247">
        <f t="shared" si="2"/>
        <v>4.8065295095208863E-2</v>
      </c>
      <c r="E11" s="215">
        <f t="shared" si="3"/>
        <v>4.452320183741839E-2</v>
      </c>
      <c r="F11" s="52">
        <f t="shared" si="4"/>
        <v>-5.9060442431224762E-2</v>
      </c>
      <c r="H11" s="19">
        <v>33328.480999999992</v>
      </c>
      <c r="I11" s="140">
        <v>34495.135000000009</v>
      </c>
      <c r="J11" s="247">
        <f t="shared" si="5"/>
        <v>7.1939207360265836E-2</v>
      </c>
      <c r="K11" s="215">
        <f t="shared" si="6"/>
        <v>7.1319137231407759E-2</v>
      </c>
      <c r="L11" s="52">
        <f t="shared" si="7"/>
        <v>3.5004715636455713E-2</v>
      </c>
      <c r="N11" s="27">
        <f t="shared" si="0"/>
        <v>3.2463763217435093</v>
      </c>
      <c r="O11" s="152">
        <f t="shared" si="1"/>
        <v>3.5709145977630694</v>
      </c>
      <c r="P11" s="52">
        <f t="shared" si="8"/>
        <v>9.9969394751272256E-2</v>
      </c>
    </row>
    <row r="12" spans="1:16" ht="20.100000000000001" customHeight="1" x14ac:dyDescent="0.25">
      <c r="A12" s="8" t="s">
        <v>186</v>
      </c>
      <c r="B12" s="19">
        <v>171974.84999999998</v>
      </c>
      <c r="C12" s="140">
        <v>161471.43999999994</v>
      </c>
      <c r="D12" s="247">
        <f t="shared" si="2"/>
        <v>8.0515574103979512E-2</v>
      </c>
      <c r="E12" s="215">
        <f t="shared" si="3"/>
        <v>7.4422408652424055E-2</v>
      </c>
      <c r="F12" s="52">
        <f t="shared" si="4"/>
        <v>-6.1075267691758618E-2</v>
      </c>
      <c r="H12" s="19">
        <v>27121.653999999991</v>
      </c>
      <c r="I12" s="140">
        <v>27071.786999999997</v>
      </c>
      <c r="J12" s="247">
        <f t="shared" si="5"/>
        <v>5.8541830666071562E-2</v>
      </c>
      <c r="K12" s="215">
        <f t="shared" si="6"/>
        <v>5.597126934428405E-2</v>
      </c>
      <c r="L12" s="52">
        <f t="shared" si="7"/>
        <v>-1.8386415518756617E-3</v>
      </c>
      <c r="N12" s="27">
        <f t="shared" si="0"/>
        <v>1.5770709496185051</v>
      </c>
      <c r="O12" s="152">
        <f t="shared" si="1"/>
        <v>1.6765681287043708</v>
      </c>
      <c r="P12" s="52">
        <f t="shared" si="8"/>
        <v>6.3089855982658288E-2</v>
      </c>
    </row>
    <row r="13" spans="1:16" ht="20.100000000000001" customHeight="1" x14ac:dyDescent="0.25">
      <c r="A13" s="8" t="s">
        <v>187</v>
      </c>
      <c r="B13" s="19">
        <v>152866.95000000001</v>
      </c>
      <c r="C13" s="140">
        <v>147039.6</v>
      </c>
      <c r="D13" s="247">
        <f t="shared" si="2"/>
        <v>7.156959427947944E-2</v>
      </c>
      <c r="E13" s="215">
        <f t="shared" si="3"/>
        <v>6.7770753758614993E-2</v>
      </c>
      <c r="F13" s="52">
        <f t="shared" si="4"/>
        <v>-3.8120404704875745E-2</v>
      </c>
      <c r="H13" s="19">
        <v>29929.585000000017</v>
      </c>
      <c r="I13" s="140">
        <v>26851.403000000006</v>
      </c>
      <c r="J13" s="247">
        <f t="shared" si="5"/>
        <v>6.4602722864018428E-2</v>
      </c>
      <c r="K13" s="215">
        <f t="shared" si="6"/>
        <v>5.5515622577294851E-2</v>
      </c>
      <c r="L13" s="52">
        <f t="shared" si="7"/>
        <v>-0.10284746681252045</v>
      </c>
      <c r="N13" s="27">
        <f t="shared" si="0"/>
        <v>1.9578846179635305</v>
      </c>
      <c r="O13" s="152">
        <f t="shared" si="1"/>
        <v>1.8261341162516767</v>
      </c>
      <c r="P13" s="52">
        <f t="shared" si="8"/>
        <v>-6.729227070024818E-2</v>
      </c>
    </row>
    <row r="14" spans="1:16" ht="20.100000000000001" customHeight="1" x14ac:dyDescent="0.25">
      <c r="A14" s="8" t="s">
        <v>190</v>
      </c>
      <c r="B14" s="19">
        <v>102301.35999999991</v>
      </c>
      <c r="C14" s="140">
        <v>108461.2</v>
      </c>
      <c r="D14" s="247">
        <f t="shared" si="2"/>
        <v>4.7895682025702477E-2</v>
      </c>
      <c r="E14" s="215">
        <f t="shared" si="3"/>
        <v>4.9989916169276116E-2</v>
      </c>
      <c r="F14" s="52">
        <f t="shared" si="4"/>
        <v>6.0212689254571877E-2</v>
      </c>
      <c r="H14" s="19">
        <v>22131.613999999998</v>
      </c>
      <c r="I14" s="140">
        <v>23526.079000000002</v>
      </c>
      <c r="J14" s="247">
        <f t="shared" si="5"/>
        <v>4.7770877069475887E-2</v>
      </c>
      <c r="K14" s="215">
        <f t="shared" si="6"/>
        <v>4.8640472249722747E-2</v>
      </c>
      <c r="L14" s="52">
        <f t="shared" si="7"/>
        <v>6.3007831240866743E-2</v>
      </c>
      <c r="N14" s="27">
        <f t="shared" si="0"/>
        <v>2.1633743676525921</v>
      </c>
      <c r="O14" s="152">
        <f t="shared" si="1"/>
        <v>2.1690778822288523</v>
      </c>
      <c r="P14" s="52">
        <f t="shared" si="8"/>
        <v>2.6363974083916798E-3</v>
      </c>
    </row>
    <row r="15" spans="1:16" ht="20.100000000000001" customHeight="1" x14ac:dyDescent="0.25">
      <c r="A15" s="8" t="s">
        <v>158</v>
      </c>
      <c r="B15" s="19">
        <v>79259.539999999994</v>
      </c>
      <c r="C15" s="140">
        <v>70713.369999999981</v>
      </c>
      <c r="D15" s="247">
        <f t="shared" si="2"/>
        <v>3.7107910641104379E-2</v>
      </c>
      <c r="E15" s="215">
        <f t="shared" si="3"/>
        <v>3.2591889434627347E-2</v>
      </c>
      <c r="F15" s="52">
        <f t="shared" si="4"/>
        <v>-0.10782512742314695</v>
      </c>
      <c r="H15" s="19">
        <v>23661.673999999992</v>
      </c>
      <c r="I15" s="140">
        <v>22403.745000000014</v>
      </c>
      <c r="J15" s="247">
        <f t="shared" si="5"/>
        <v>5.1073496940259915E-2</v>
      </c>
      <c r="K15" s="215">
        <f t="shared" si="6"/>
        <v>4.6320032206062275E-2</v>
      </c>
      <c r="L15" s="52">
        <f t="shared" si="7"/>
        <v>-5.3163144754677066E-2</v>
      </c>
      <c r="N15" s="27">
        <f t="shared" si="0"/>
        <v>2.9853408182787833</v>
      </c>
      <c r="O15" s="152">
        <f t="shared" si="1"/>
        <v>3.1682473908399529</v>
      </c>
      <c r="P15" s="52">
        <f t="shared" si="8"/>
        <v>6.1268238266552602E-2</v>
      </c>
    </row>
    <row r="16" spans="1:16" ht="20.100000000000001" customHeight="1" x14ac:dyDescent="0.25">
      <c r="A16" s="8" t="s">
        <v>191</v>
      </c>
      <c r="B16" s="19">
        <v>101516.32999999996</v>
      </c>
      <c r="C16" s="140">
        <v>85901.46</v>
      </c>
      <c r="D16" s="247">
        <f t="shared" si="2"/>
        <v>4.7528144905368643E-2</v>
      </c>
      <c r="E16" s="215">
        <f t="shared" si="3"/>
        <v>3.9592100992967311E-2</v>
      </c>
      <c r="F16" s="52">
        <f t="shared" si="4"/>
        <v>-0.15381633674109335</v>
      </c>
      <c r="H16" s="19">
        <v>22717.381000000012</v>
      </c>
      <c r="I16" s="140">
        <v>19605.740000000005</v>
      </c>
      <c r="J16" s="247">
        <f t="shared" si="5"/>
        <v>4.9035249534509676E-2</v>
      </c>
      <c r="K16" s="215">
        <f t="shared" si="6"/>
        <v>4.0535120723061389E-2</v>
      </c>
      <c r="L16" s="52">
        <f t="shared" si="7"/>
        <v>-0.13697181906664352</v>
      </c>
      <c r="N16" s="27">
        <f t="shared" si="0"/>
        <v>2.2378055826092238</v>
      </c>
      <c r="O16" s="152">
        <f t="shared" si="1"/>
        <v>2.2823523604837455</v>
      </c>
      <c r="P16" s="52">
        <f t="shared" si="8"/>
        <v>1.9906455780033073E-2</v>
      </c>
    </row>
    <row r="17" spans="1:16" ht="20.100000000000001" customHeight="1" x14ac:dyDescent="0.25">
      <c r="A17" s="8" t="s">
        <v>188</v>
      </c>
      <c r="B17" s="19">
        <v>44009.340000000011</v>
      </c>
      <c r="C17" s="140">
        <v>51536.299999999988</v>
      </c>
      <c r="D17" s="247">
        <f t="shared" si="2"/>
        <v>2.060439230525412E-2</v>
      </c>
      <c r="E17" s="215">
        <f t="shared" si="3"/>
        <v>2.3753151511090271E-2</v>
      </c>
      <c r="F17" s="52">
        <f t="shared" si="4"/>
        <v>0.17103096751734917</v>
      </c>
      <c r="H17" s="19">
        <v>11625.550000000001</v>
      </c>
      <c r="I17" s="140">
        <v>14251.33699999999</v>
      </c>
      <c r="J17" s="247">
        <f t="shared" si="5"/>
        <v>2.5093638444762568E-2</v>
      </c>
      <c r="K17" s="215">
        <f t="shared" si="6"/>
        <v>2.9464823350714181E-2</v>
      </c>
      <c r="L17" s="52">
        <f t="shared" si="7"/>
        <v>0.22586346452425812</v>
      </c>
      <c r="N17" s="27">
        <f t="shared" si="0"/>
        <v>2.6416097128473179</v>
      </c>
      <c r="O17" s="152">
        <f t="shared" si="1"/>
        <v>2.7653007685844724</v>
      </c>
      <c r="P17" s="52">
        <f t="shared" si="8"/>
        <v>4.6824122100850123E-2</v>
      </c>
    </row>
    <row r="18" spans="1:16" ht="20.100000000000001" customHeight="1" x14ac:dyDescent="0.25">
      <c r="A18" s="8" t="s">
        <v>193</v>
      </c>
      <c r="B18" s="19">
        <v>49094.55000000001</v>
      </c>
      <c r="C18" s="140">
        <v>76252.620000000024</v>
      </c>
      <c r="D18" s="247">
        <f t="shared" si="2"/>
        <v>2.2985197420591026E-2</v>
      </c>
      <c r="E18" s="215">
        <f t="shared" si="3"/>
        <v>3.5144937373804357E-2</v>
      </c>
      <c r="F18" s="52">
        <f t="shared" si="4"/>
        <v>0.55317891700809985</v>
      </c>
      <c r="H18" s="19">
        <v>9744.1740000000009</v>
      </c>
      <c r="I18" s="140">
        <v>11817.172999999992</v>
      </c>
      <c r="J18" s="247">
        <f t="shared" si="5"/>
        <v>2.1032706349278604E-2</v>
      </c>
      <c r="K18" s="215">
        <f t="shared" si="6"/>
        <v>2.4432157835424784E-2</v>
      </c>
      <c r="L18" s="52">
        <f t="shared" si="7"/>
        <v>0.21274240381996365</v>
      </c>
      <c r="N18" s="27">
        <f t="shared" si="0"/>
        <v>1.9847771290295968</v>
      </c>
      <c r="O18" s="152">
        <f t="shared" si="1"/>
        <v>1.5497399302476411</v>
      </c>
      <c r="P18" s="52">
        <f t="shared" si="8"/>
        <v>-0.21918692654154845</v>
      </c>
    </row>
    <row r="19" spans="1:16" ht="20.100000000000001" customHeight="1" x14ac:dyDescent="0.25">
      <c r="A19" s="8" t="s">
        <v>189</v>
      </c>
      <c r="B19" s="19">
        <v>34579.389999999978</v>
      </c>
      <c r="C19" s="140">
        <v>43859.979999999996</v>
      </c>
      <c r="D19" s="247">
        <f t="shared" si="2"/>
        <v>1.6189456993365058E-2</v>
      </c>
      <c r="E19" s="215">
        <f t="shared" si="3"/>
        <v>2.0215125071326216E-2</v>
      </c>
      <c r="F19" s="52">
        <f t="shared" si="4"/>
        <v>0.2683850119970313</v>
      </c>
      <c r="H19" s="19">
        <v>8454.6440000000039</v>
      </c>
      <c r="I19" s="140">
        <v>9394.3860000000059</v>
      </c>
      <c r="J19" s="247">
        <f t="shared" si="5"/>
        <v>1.8249268182166115E-2</v>
      </c>
      <c r="K19" s="215">
        <f t="shared" si="6"/>
        <v>1.9423014414607045E-2</v>
      </c>
      <c r="L19" s="52">
        <f t="shared" si="7"/>
        <v>0.11115098400358449</v>
      </c>
      <c r="N19" s="27">
        <f t="shared" si="0"/>
        <v>2.4449951257092764</v>
      </c>
      <c r="O19" s="152">
        <f t="shared" si="1"/>
        <v>2.141903849477361</v>
      </c>
      <c r="P19" s="52">
        <f t="shared" si="8"/>
        <v>-0.12396395929173504</v>
      </c>
    </row>
    <row r="20" spans="1:16" ht="20.100000000000001" customHeight="1" x14ac:dyDescent="0.25">
      <c r="A20" s="8" t="s">
        <v>159</v>
      </c>
      <c r="B20" s="19">
        <v>41633.639999999992</v>
      </c>
      <c r="C20" s="140">
        <v>31572.87000000001</v>
      </c>
      <c r="D20" s="247">
        <f t="shared" si="2"/>
        <v>1.9492131707853827E-2</v>
      </c>
      <c r="E20" s="215">
        <f t="shared" si="3"/>
        <v>1.4551979182633545E-2</v>
      </c>
      <c r="F20" s="52">
        <f t="shared" si="4"/>
        <v>-0.24165002147302</v>
      </c>
      <c r="H20" s="19">
        <v>10124.443999999994</v>
      </c>
      <c r="I20" s="140">
        <v>8298.4880000000012</v>
      </c>
      <c r="J20" s="247">
        <f t="shared" si="5"/>
        <v>2.1853515505954175E-2</v>
      </c>
      <c r="K20" s="215">
        <f t="shared" si="6"/>
        <v>1.7157231142455029E-2</v>
      </c>
      <c r="L20" s="52">
        <f t="shared" si="7"/>
        <v>-0.18035123706546197</v>
      </c>
      <c r="N20" s="27">
        <f t="shared" si="0"/>
        <v>2.4317940972732619</v>
      </c>
      <c r="O20" s="152">
        <f t="shared" si="1"/>
        <v>2.6283603612848623</v>
      </c>
      <c r="P20" s="52">
        <f t="shared" si="8"/>
        <v>8.083178762215415E-2</v>
      </c>
    </row>
    <row r="21" spans="1:16" ht="20.100000000000001" customHeight="1" x14ac:dyDescent="0.25">
      <c r="A21" s="8" t="s">
        <v>195</v>
      </c>
      <c r="B21" s="19">
        <v>34934.79</v>
      </c>
      <c r="C21" s="140">
        <v>35750.51</v>
      </c>
      <c r="D21" s="247">
        <f t="shared" si="2"/>
        <v>1.6355848968915881E-2</v>
      </c>
      <c r="E21" s="215">
        <f t="shared" si="3"/>
        <v>1.6477459201160116E-2</v>
      </c>
      <c r="F21" s="52">
        <f t="shared" si="4"/>
        <v>2.3349789708196362E-2</v>
      </c>
      <c r="H21" s="19">
        <v>7887.2969999999987</v>
      </c>
      <c r="I21" s="140">
        <v>7848.103000000001</v>
      </c>
      <c r="J21" s="247">
        <f t="shared" si="5"/>
        <v>1.7024655110894574E-2</v>
      </c>
      <c r="K21" s="215">
        <f t="shared" si="6"/>
        <v>1.6226054336741191E-2</v>
      </c>
      <c r="L21" s="52">
        <f t="shared" si="7"/>
        <v>-4.9692562610483279E-3</v>
      </c>
      <c r="N21" s="27">
        <f t="shared" si="0"/>
        <v>2.257719883245326</v>
      </c>
      <c r="O21" s="152">
        <f t="shared" si="1"/>
        <v>2.1952422496909834</v>
      </c>
      <c r="P21" s="52">
        <f t="shared" si="8"/>
        <v>-2.7672889811527508E-2</v>
      </c>
    </row>
    <row r="22" spans="1:16" ht="20.100000000000001" customHeight="1" x14ac:dyDescent="0.25">
      <c r="A22" s="8" t="s">
        <v>194</v>
      </c>
      <c r="B22" s="19">
        <v>35808.990000000013</v>
      </c>
      <c r="C22" s="140">
        <v>33929.160000000018</v>
      </c>
      <c r="D22" s="247">
        <f t="shared" si="2"/>
        <v>1.6765133901460956E-2</v>
      </c>
      <c r="E22" s="215">
        <f t="shared" si="3"/>
        <v>1.5637996482557426E-2</v>
      </c>
      <c r="F22" s="52">
        <f t="shared" si="4"/>
        <v>-5.2496035213503475E-2</v>
      </c>
      <c r="H22" s="19">
        <v>7695.2800000000025</v>
      </c>
      <c r="I22" s="140">
        <v>7493.0099999999984</v>
      </c>
      <c r="J22" s="247">
        <f t="shared" si="5"/>
        <v>1.6610188253563276E-2</v>
      </c>
      <c r="K22" s="215">
        <f t="shared" si="6"/>
        <v>1.5491894972039112E-2</v>
      </c>
      <c r="L22" s="52">
        <f t="shared" si="7"/>
        <v>-2.6284943497832957E-2</v>
      </c>
      <c r="N22" s="27">
        <f t="shared" si="0"/>
        <v>2.1489799070010069</v>
      </c>
      <c r="O22" s="152">
        <f t="shared" si="1"/>
        <v>2.2084277948525677</v>
      </c>
      <c r="P22" s="52">
        <f t="shared" si="8"/>
        <v>2.7663305579493671E-2</v>
      </c>
    </row>
    <row r="23" spans="1:16" ht="20.100000000000001" customHeight="1" x14ac:dyDescent="0.25">
      <c r="A23" s="8" t="s">
        <v>162</v>
      </c>
      <c r="B23" s="19">
        <v>80937.87</v>
      </c>
      <c r="C23" s="140">
        <v>86768.23000000001</v>
      </c>
      <c r="D23" s="247">
        <f t="shared" si="2"/>
        <v>3.7893674975167942E-2</v>
      </c>
      <c r="E23" s="215">
        <f t="shared" si="3"/>
        <v>3.999159647741745E-2</v>
      </c>
      <c r="F23" s="52">
        <f t="shared" si="4"/>
        <v>7.2035006604448767E-2</v>
      </c>
      <c r="H23" s="19">
        <v>4991.3409999999994</v>
      </c>
      <c r="I23" s="140">
        <v>6168.722999999999</v>
      </c>
      <c r="J23" s="247">
        <f t="shared" si="5"/>
        <v>1.0773761792648056E-2</v>
      </c>
      <c r="K23" s="215">
        <f t="shared" si="6"/>
        <v>1.2753914491986802E-2</v>
      </c>
      <c r="L23" s="52">
        <f t="shared" si="7"/>
        <v>0.23588490547930901</v>
      </c>
      <c r="N23" s="27">
        <f t="shared" si="0"/>
        <v>0.61668796077781629</v>
      </c>
      <c r="O23" s="152">
        <f t="shared" si="1"/>
        <v>0.71094258808782862</v>
      </c>
      <c r="P23" s="52">
        <f t="shared" si="8"/>
        <v>0.15284006386492585</v>
      </c>
    </row>
    <row r="24" spans="1:16" ht="20.100000000000001" customHeight="1" x14ac:dyDescent="0.25">
      <c r="A24" s="8" t="s">
        <v>163</v>
      </c>
      <c r="B24" s="19">
        <v>36084.799999999981</v>
      </c>
      <c r="C24" s="140">
        <v>21261.56</v>
      </c>
      <c r="D24" s="247">
        <f t="shared" si="2"/>
        <v>1.6894263250860686E-2</v>
      </c>
      <c r="E24" s="215">
        <f t="shared" si="3"/>
        <v>9.7994822298484111E-3</v>
      </c>
      <c r="F24" s="52">
        <f t="shared" si="4"/>
        <v>-0.41078903028421904</v>
      </c>
      <c r="H24" s="19">
        <v>9098.2379999999994</v>
      </c>
      <c r="I24" s="140">
        <v>5737.3680000000004</v>
      </c>
      <c r="J24" s="247">
        <f t="shared" si="5"/>
        <v>1.9638459673426176E-2</v>
      </c>
      <c r="K24" s="215">
        <f t="shared" si="6"/>
        <v>1.1862082457108441E-2</v>
      </c>
      <c r="L24" s="52">
        <f t="shared" si="7"/>
        <v>-0.36939789880194374</v>
      </c>
      <c r="N24" s="27">
        <f t="shared" si="0"/>
        <v>2.5213491553230183</v>
      </c>
      <c r="O24" s="152">
        <f t="shared" si="1"/>
        <v>2.6984699147193334</v>
      </c>
      <c r="P24" s="52">
        <f t="shared" si="8"/>
        <v>7.024840610527168E-2</v>
      </c>
    </row>
    <row r="25" spans="1:16" ht="20.100000000000001" customHeight="1" x14ac:dyDescent="0.25">
      <c r="A25" s="8" t="s">
        <v>164</v>
      </c>
      <c r="B25" s="19">
        <v>32746.760000000002</v>
      </c>
      <c r="C25" s="140">
        <v>25307.63</v>
      </c>
      <c r="D25" s="247">
        <f t="shared" si="2"/>
        <v>1.533145213643293E-2</v>
      </c>
      <c r="E25" s="215">
        <f t="shared" si="3"/>
        <v>1.1664321454520671E-2</v>
      </c>
      <c r="F25" s="52">
        <f t="shared" si="4"/>
        <v>-0.22717148200310505</v>
      </c>
      <c r="H25" s="19">
        <v>6622.8449999999993</v>
      </c>
      <c r="I25" s="140">
        <v>5166.161000000001</v>
      </c>
      <c r="J25" s="247">
        <f t="shared" si="5"/>
        <v>1.4295347566842302E-2</v>
      </c>
      <c r="K25" s="215">
        <f t="shared" si="6"/>
        <v>1.0681104605578343E-2</v>
      </c>
      <c r="L25" s="52">
        <f t="shared" si="7"/>
        <v>-0.21994837566030889</v>
      </c>
      <c r="N25" s="27">
        <f t="shared" si="0"/>
        <v>2.0224428309854163</v>
      </c>
      <c r="O25" s="152">
        <f t="shared" si="1"/>
        <v>2.0413452385703446</v>
      </c>
      <c r="P25" s="52">
        <f t="shared" si="8"/>
        <v>9.3463247985695625E-3</v>
      </c>
    </row>
    <row r="26" spans="1:16" ht="20.100000000000001" customHeight="1" x14ac:dyDescent="0.25">
      <c r="A26" s="8" t="s">
        <v>192</v>
      </c>
      <c r="B26" s="19">
        <v>15293.800000000003</v>
      </c>
      <c r="C26" s="140">
        <v>18561.720000000008</v>
      </c>
      <c r="D26" s="247">
        <f t="shared" si="2"/>
        <v>7.1602858629121772E-3</v>
      </c>
      <c r="E26" s="215">
        <f t="shared" si="3"/>
        <v>8.5551222626854238E-3</v>
      </c>
      <c r="F26" s="52">
        <f t="shared" si="4"/>
        <v>0.21367613019655055</v>
      </c>
      <c r="H26" s="19">
        <v>4681.9349999999995</v>
      </c>
      <c r="I26" s="140">
        <v>4677.362000000001</v>
      </c>
      <c r="J26" s="247">
        <f t="shared" si="5"/>
        <v>1.0105911901964158E-2</v>
      </c>
      <c r="K26" s="215">
        <f t="shared" si="6"/>
        <v>9.6705063586204794E-3</v>
      </c>
      <c r="L26" s="52">
        <f t="shared" si="7"/>
        <v>-9.7673291064453082E-4</v>
      </c>
      <c r="N26" s="27">
        <f t="shared" si="0"/>
        <v>3.0613287737514536</v>
      </c>
      <c r="O26" s="152">
        <f t="shared" si="1"/>
        <v>2.5198968630062297</v>
      </c>
      <c r="P26" s="52">
        <f t="shared" si="8"/>
        <v>-0.17686173252203008</v>
      </c>
    </row>
    <row r="27" spans="1:16" ht="20.100000000000001" customHeight="1" x14ac:dyDescent="0.25">
      <c r="A27" s="8" t="s">
        <v>161</v>
      </c>
      <c r="B27" s="19">
        <v>14144.059999999996</v>
      </c>
      <c r="C27" s="140">
        <v>12908.370000000004</v>
      </c>
      <c r="D27" s="247">
        <f t="shared" si="2"/>
        <v>6.6219979901778218E-3</v>
      </c>
      <c r="E27" s="215">
        <f t="shared" si="3"/>
        <v>5.9494854766681451E-3</v>
      </c>
      <c r="F27" s="52">
        <f t="shared" si="4"/>
        <v>-8.736458979953364E-2</v>
      </c>
      <c r="H27" s="19">
        <v>4054.0580000000009</v>
      </c>
      <c r="I27" s="140">
        <v>4578.6990000000005</v>
      </c>
      <c r="J27" s="247">
        <f t="shared" si="5"/>
        <v>8.7506454048279225E-3</v>
      </c>
      <c r="K27" s="215">
        <f t="shared" si="6"/>
        <v>9.4665193315610855E-3</v>
      </c>
      <c r="L27" s="52">
        <f t="shared" si="7"/>
        <v>0.12941132070631439</v>
      </c>
      <c r="N27" s="27">
        <f t="shared" si="0"/>
        <v>2.8662618795451955</v>
      </c>
      <c r="O27" s="152">
        <f t="shared" si="1"/>
        <v>3.547077593840275</v>
      </c>
      <c r="P27" s="52">
        <f t="shared" si="8"/>
        <v>0.2375273938343373</v>
      </c>
    </row>
    <row r="28" spans="1:16" ht="20.100000000000001" customHeight="1" x14ac:dyDescent="0.25">
      <c r="A28" s="8" t="s">
        <v>196</v>
      </c>
      <c r="B28" s="19">
        <v>14937.900000000003</v>
      </c>
      <c r="C28" s="140">
        <v>16004.189999999997</v>
      </c>
      <c r="D28" s="247">
        <f t="shared" si="2"/>
        <v>6.9936597962308791E-3</v>
      </c>
      <c r="E28" s="215">
        <f t="shared" si="3"/>
        <v>7.3763531701398011E-3</v>
      </c>
      <c r="F28" s="52">
        <f t="shared" si="4"/>
        <v>7.138151949069102E-2</v>
      </c>
      <c r="H28" s="19">
        <v>4259.9230000000007</v>
      </c>
      <c r="I28" s="140">
        <v>4577.7749999999987</v>
      </c>
      <c r="J28" s="247">
        <f t="shared" si="5"/>
        <v>9.1950030376651681E-3</v>
      </c>
      <c r="K28" s="215">
        <f t="shared" si="6"/>
        <v>9.4646089496245624E-3</v>
      </c>
      <c r="L28" s="52">
        <f t="shared" si="7"/>
        <v>7.4614494205645962E-2</v>
      </c>
      <c r="N28" s="27">
        <f t="shared" si="0"/>
        <v>2.8517549320855009</v>
      </c>
      <c r="O28" s="152">
        <f t="shared" si="1"/>
        <v>2.8603603181416863</v>
      </c>
      <c r="P28" s="52">
        <f t="shared" si="8"/>
        <v>3.0175755845514682E-3</v>
      </c>
    </row>
    <row r="29" spans="1:16" ht="20.100000000000001" customHeight="1" x14ac:dyDescent="0.25">
      <c r="A29" s="8" t="s">
        <v>168</v>
      </c>
      <c r="B29" s="19">
        <v>13045.759999999995</v>
      </c>
      <c r="C29" s="140">
        <v>16315.520000000004</v>
      </c>
      <c r="D29" s="247">
        <f t="shared" si="2"/>
        <v>6.1077934129480649E-3</v>
      </c>
      <c r="E29" s="215">
        <f t="shared" si="3"/>
        <v>7.5198455950897473E-3</v>
      </c>
      <c r="F29" s="52">
        <f>(C29-B29)/B29</f>
        <v>0.25063775510204162</v>
      </c>
      <c r="H29" s="19">
        <v>2582.2170000000001</v>
      </c>
      <c r="I29" s="140">
        <v>3926.9590000000012</v>
      </c>
      <c r="J29" s="247">
        <f t="shared" si="5"/>
        <v>5.5736906885196363E-3</v>
      </c>
      <c r="K29" s="215">
        <f t="shared" si="6"/>
        <v>8.1190384621805875E-3</v>
      </c>
      <c r="L29" s="52">
        <f>(I29-H29)/H29</f>
        <v>0.52077033030144293</v>
      </c>
      <c r="N29" s="27">
        <f t="shared" si="0"/>
        <v>1.979353445104004</v>
      </c>
      <c r="O29" s="152">
        <f t="shared" si="1"/>
        <v>2.4068855911426668</v>
      </c>
      <c r="P29" s="52">
        <f>(O29-N29)/N29</f>
        <v>0.21599585819105607</v>
      </c>
    </row>
    <row r="30" spans="1:16" ht="20.100000000000001" customHeight="1" x14ac:dyDescent="0.25">
      <c r="A30" s="8" t="s">
        <v>197</v>
      </c>
      <c r="B30" s="19">
        <v>9758.56</v>
      </c>
      <c r="C30" s="140">
        <v>15933.840000000007</v>
      </c>
      <c r="D30" s="247">
        <f t="shared" si="2"/>
        <v>4.5687846846683127E-3</v>
      </c>
      <c r="E30" s="215">
        <f t="shared" si="3"/>
        <v>7.3439287584376621E-3</v>
      </c>
      <c r="F30" s="52">
        <f t="shared" si="4"/>
        <v>0.63280647964453851</v>
      </c>
      <c r="H30" s="19">
        <v>2260.1670000000004</v>
      </c>
      <c r="I30" s="140">
        <v>3652.5729999999999</v>
      </c>
      <c r="J30" s="247">
        <f t="shared" si="5"/>
        <v>4.8785488448102399E-3</v>
      </c>
      <c r="K30" s="215">
        <f t="shared" si="6"/>
        <v>7.5517418625766983E-3</v>
      </c>
      <c r="L30" s="52">
        <f t="shared" si="7"/>
        <v>0.61606332629403016</v>
      </c>
      <c r="N30" s="27">
        <f t="shared" si="0"/>
        <v>2.3160865947434872</v>
      </c>
      <c r="O30" s="152">
        <f t="shared" si="1"/>
        <v>2.2923369382396199</v>
      </c>
      <c r="P30" s="52">
        <f t="shared" si="8"/>
        <v>-1.0254217850821604E-2</v>
      </c>
    </row>
    <row r="31" spans="1:16" ht="20.100000000000001" customHeight="1" x14ac:dyDescent="0.25">
      <c r="A31" s="8" t="s">
        <v>160</v>
      </c>
      <c r="B31" s="19">
        <v>548.8399999999998</v>
      </c>
      <c r="C31" s="140">
        <v>1977.4500000000003</v>
      </c>
      <c r="D31" s="247">
        <f t="shared" si="2"/>
        <v>2.5695715211397543E-4</v>
      </c>
      <c r="E31" s="215">
        <f t="shared" si="3"/>
        <v>9.114094231756156E-4</v>
      </c>
      <c r="F31" s="52">
        <f t="shared" si="4"/>
        <v>2.6029626120545171</v>
      </c>
      <c r="H31" s="19">
        <v>928.46699999999976</v>
      </c>
      <c r="I31" s="140">
        <v>3549.1299999999992</v>
      </c>
      <c r="J31" s="247">
        <f t="shared" si="5"/>
        <v>2.0040871361693305E-3</v>
      </c>
      <c r="K31" s="215">
        <f t="shared" si="6"/>
        <v>7.3378721237677743E-3</v>
      </c>
      <c r="L31" s="52">
        <f t="shared" si="7"/>
        <v>2.8225698920909417</v>
      </c>
      <c r="N31" s="27">
        <f t="shared" si="0"/>
        <v>16.916897456453611</v>
      </c>
      <c r="O31" s="152">
        <f t="shared" si="1"/>
        <v>17.948013856228975</v>
      </c>
      <c r="P31" s="52">
        <f t="shared" si="8"/>
        <v>6.0951862032006594E-2</v>
      </c>
    </row>
    <row r="32" spans="1:16" ht="20.100000000000001" customHeight="1" thickBot="1" x14ac:dyDescent="0.3">
      <c r="A32" s="8" t="s">
        <v>17</v>
      </c>
      <c r="B32" s="19">
        <f>B33-SUM(B7:B31)</f>
        <v>237831.58000000124</v>
      </c>
      <c r="C32" s="140">
        <f>C33-SUM(C7:C31)</f>
        <v>230055.60999999964</v>
      </c>
      <c r="D32" s="247">
        <f t="shared" si="2"/>
        <v>0.111348526855855</v>
      </c>
      <c r="E32" s="215">
        <f t="shared" si="3"/>
        <v>0.10603294688028218</v>
      </c>
      <c r="F32" s="52">
        <f t="shared" si="4"/>
        <v>-3.2695279575578488E-2</v>
      </c>
      <c r="H32" s="19">
        <f>H33-SUM(H7:H31)</f>
        <v>44525.531000000017</v>
      </c>
      <c r="I32" s="140">
        <f>I33-SUM(I7:I31)</f>
        <v>46991.975999999733</v>
      </c>
      <c r="J32" s="247">
        <f t="shared" si="5"/>
        <v>9.6107932654804967E-2</v>
      </c>
      <c r="K32" s="215">
        <f t="shared" si="6"/>
        <v>9.7156517436995091E-2</v>
      </c>
      <c r="L32" s="52">
        <f t="shared" si="7"/>
        <v>5.5393949147955472E-2</v>
      </c>
      <c r="N32" s="27">
        <f t="shared" si="0"/>
        <v>1.8721454484723932</v>
      </c>
      <c r="O32" s="152">
        <f t="shared" si="1"/>
        <v>2.042635517560289</v>
      </c>
      <c r="P32" s="52">
        <f t="shared" si="8"/>
        <v>9.106667926202526E-2</v>
      </c>
    </row>
    <row r="33" spans="1:16" ht="26.25" customHeight="1" thickBot="1" x14ac:dyDescent="0.3">
      <c r="A33" s="12" t="s">
        <v>18</v>
      </c>
      <c r="B33" s="17">
        <v>2135920.310000001</v>
      </c>
      <c r="C33" s="145">
        <v>2169661.5699999998</v>
      </c>
      <c r="D33" s="243">
        <f>SUM(D7:D32)</f>
        <v>1</v>
      </c>
      <c r="E33" s="244">
        <f>SUM(E7:E32)</f>
        <v>0.99999999999999978</v>
      </c>
      <c r="F33" s="57">
        <f t="shared" si="4"/>
        <v>1.5797059394972852E-2</v>
      </c>
      <c r="G33" s="1"/>
      <c r="H33" s="17">
        <v>463286.74200000014</v>
      </c>
      <c r="I33" s="145">
        <v>483672.91499999986</v>
      </c>
      <c r="J33" s="243">
        <f>SUM(J7:J32)</f>
        <v>0.99999999999999967</v>
      </c>
      <c r="K33" s="244">
        <f>SUM(K7:K32)</f>
        <v>0.99999999999999956</v>
      </c>
      <c r="L33" s="57">
        <f t="shared" si="7"/>
        <v>4.4003359370900608E-2</v>
      </c>
      <c r="N33" s="29">
        <f t="shared" si="0"/>
        <v>2.1690263434968693</v>
      </c>
      <c r="O33" s="146">
        <f t="shared" si="1"/>
        <v>2.2292551137364707</v>
      </c>
      <c r="P33" s="57">
        <f t="shared" si="8"/>
        <v>2.7767652716703076E-2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F37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186</v>
      </c>
      <c r="B39" s="39">
        <v>171974.84999999998</v>
      </c>
      <c r="C39" s="147">
        <v>161471.43999999994</v>
      </c>
      <c r="D39" s="247">
        <f t="shared" ref="D39:D61" si="9">B39/$B$62</f>
        <v>0.20936674584808856</v>
      </c>
      <c r="E39" s="246">
        <f t="shared" ref="E39:E61" si="10">C39/$C$62</f>
        <v>0.19290162977904388</v>
      </c>
      <c r="F39" s="52">
        <f>(C39-B39)/B39</f>
        <v>-6.1075267691758618E-2</v>
      </c>
      <c r="H39" s="39">
        <v>27121.653999999991</v>
      </c>
      <c r="I39" s="147">
        <v>27071.786999999997</v>
      </c>
      <c r="J39" s="247">
        <f t="shared" ref="J39:J61" si="11">H39/$H$62</f>
        <v>0.15827743724072479</v>
      </c>
      <c r="K39" s="246">
        <f t="shared" ref="K39:K61" si="12">I39/$I$62</f>
        <v>0.15768822008178426</v>
      </c>
      <c r="L39" s="52">
        <f>(I39-H39)/H39</f>
        <v>-1.8386415518756617E-3</v>
      </c>
      <c r="N39" s="27">
        <f t="shared" ref="N39:N62" si="13">(H39/B39)*10</f>
        <v>1.5770709496185051</v>
      </c>
      <c r="O39" s="151">
        <f t="shared" ref="O39:O62" si="14">(I39/C39)*10</f>
        <v>1.6765681287043708</v>
      </c>
      <c r="P39" s="61">
        <f t="shared" si="8"/>
        <v>6.3089855982658288E-2</v>
      </c>
    </row>
    <row r="40" spans="1:16" ht="20.100000000000001" customHeight="1" x14ac:dyDescent="0.25">
      <c r="A40" s="38" t="s">
        <v>187</v>
      </c>
      <c r="B40" s="19">
        <v>152866.95000000001</v>
      </c>
      <c r="C40" s="140">
        <v>147039.6</v>
      </c>
      <c r="D40" s="247">
        <f t="shared" si="9"/>
        <v>0.18610428134824639</v>
      </c>
      <c r="E40" s="215">
        <f t="shared" si="10"/>
        <v>0.17566065232377137</v>
      </c>
      <c r="F40" s="52">
        <f t="shared" ref="F40:F62" si="15">(C40-B40)/B40</f>
        <v>-3.8120404704875745E-2</v>
      </c>
      <c r="H40" s="19">
        <v>29929.585000000017</v>
      </c>
      <c r="I40" s="140">
        <v>26851.403000000006</v>
      </c>
      <c r="J40" s="247">
        <f t="shared" si="11"/>
        <v>0.17466405299169596</v>
      </c>
      <c r="K40" s="215">
        <f t="shared" si="12"/>
        <v>0.1564045234904029</v>
      </c>
      <c r="L40" s="52">
        <f t="shared" ref="L40:L62" si="16">(I40-H40)/H40</f>
        <v>-0.10284746681252045</v>
      </c>
      <c r="N40" s="27">
        <f t="shared" si="13"/>
        <v>1.9578846179635305</v>
      </c>
      <c r="O40" s="152">
        <f t="shared" si="14"/>
        <v>1.8261341162516767</v>
      </c>
      <c r="P40" s="52">
        <f t="shared" si="8"/>
        <v>-6.729227070024818E-2</v>
      </c>
    </row>
    <row r="41" spans="1:16" ht="20.100000000000001" customHeight="1" x14ac:dyDescent="0.25">
      <c r="A41" s="38" t="s">
        <v>190</v>
      </c>
      <c r="B41" s="19">
        <v>102301.35999999991</v>
      </c>
      <c r="C41" s="140">
        <v>108461.2</v>
      </c>
      <c r="D41" s="247">
        <f t="shared" si="9"/>
        <v>0.12454439029331206</v>
      </c>
      <c r="E41" s="215">
        <f t="shared" si="10"/>
        <v>0.12957302076324359</v>
      </c>
      <c r="F41" s="52">
        <f t="shared" si="15"/>
        <v>6.0212689254571877E-2</v>
      </c>
      <c r="H41" s="19">
        <v>22131.613999999998</v>
      </c>
      <c r="I41" s="140">
        <v>23526.079000000002</v>
      </c>
      <c r="J41" s="247">
        <f t="shared" si="11"/>
        <v>0.12915639827574479</v>
      </c>
      <c r="K41" s="215">
        <f t="shared" si="12"/>
        <v>0.13703511788909406</v>
      </c>
      <c r="L41" s="52">
        <f t="shared" si="16"/>
        <v>6.3007831240866743E-2</v>
      </c>
      <c r="N41" s="27">
        <f t="shared" si="13"/>
        <v>2.1633743676525921</v>
      </c>
      <c r="O41" s="152">
        <f t="shared" si="14"/>
        <v>2.1690778822288523</v>
      </c>
      <c r="P41" s="52">
        <f t="shared" si="8"/>
        <v>2.6363974083916798E-3</v>
      </c>
    </row>
    <row r="42" spans="1:16" ht="20.100000000000001" customHeight="1" x14ac:dyDescent="0.25">
      <c r="A42" s="38" t="s">
        <v>191</v>
      </c>
      <c r="B42" s="19">
        <v>101516.32999999996</v>
      </c>
      <c r="C42" s="140">
        <v>85901.46</v>
      </c>
      <c r="D42" s="247">
        <f t="shared" si="9"/>
        <v>0.12358867394005973</v>
      </c>
      <c r="E42" s="215">
        <f t="shared" si="10"/>
        <v>0.10262205894986354</v>
      </c>
      <c r="F42" s="52">
        <f t="shared" si="15"/>
        <v>-0.15381633674109335</v>
      </c>
      <c r="H42" s="19">
        <v>22717.381000000012</v>
      </c>
      <c r="I42" s="140">
        <v>19605.740000000005</v>
      </c>
      <c r="J42" s="247">
        <f t="shared" si="11"/>
        <v>0.13257483653102931</v>
      </c>
      <c r="K42" s="215">
        <f t="shared" si="12"/>
        <v>0.11419985847207806</v>
      </c>
      <c r="L42" s="52">
        <f t="shared" si="16"/>
        <v>-0.13697181906664352</v>
      </c>
      <c r="N42" s="27">
        <f t="shared" si="13"/>
        <v>2.2378055826092238</v>
      </c>
      <c r="O42" s="152">
        <f t="shared" si="14"/>
        <v>2.2823523604837455</v>
      </c>
      <c r="P42" s="52">
        <f t="shared" si="8"/>
        <v>1.9906455780033073E-2</v>
      </c>
    </row>
    <row r="43" spans="1:16" ht="20.100000000000001" customHeight="1" x14ac:dyDescent="0.25">
      <c r="A43" s="38" t="s">
        <v>188</v>
      </c>
      <c r="B43" s="19">
        <v>44009.340000000011</v>
      </c>
      <c r="C43" s="140">
        <v>51536.299999999988</v>
      </c>
      <c r="D43" s="247">
        <f t="shared" si="9"/>
        <v>5.3578138330820591E-2</v>
      </c>
      <c r="E43" s="215">
        <f t="shared" si="10"/>
        <v>6.1567768657923287E-2</v>
      </c>
      <c r="F43" s="52">
        <f t="shared" si="15"/>
        <v>0.17103096751734917</v>
      </c>
      <c r="H43" s="19">
        <v>11625.550000000001</v>
      </c>
      <c r="I43" s="140">
        <v>14251.33699999999</v>
      </c>
      <c r="J43" s="247">
        <f t="shared" si="11"/>
        <v>6.7844765681101482E-2</v>
      </c>
      <c r="K43" s="215">
        <f t="shared" si="12"/>
        <v>8.3011437897161131E-2</v>
      </c>
      <c r="L43" s="52">
        <f t="shared" si="16"/>
        <v>0.22586346452425812</v>
      </c>
      <c r="N43" s="27">
        <f t="shared" si="13"/>
        <v>2.6416097128473179</v>
      </c>
      <c r="O43" s="152">
        <f t="shared" si="14"/>
        <v>2.7653007685844724</v>
      </c>
      <c r="P43" s="52">
        <f t="shared" si="8"/>
        <v>4.6824122100850123E-2</v>
      </c>
    </row>
    <row r="44" spans="1:16" ht="20.100000000000001" customHeight="1" x14ac:dyDescent="0.25">
      <c r="A44" s="38" t="s">
        <v>193</v>
      </c>
      <c r="B44" s="19">
        <v>49094.55000000001</v>
      </c>
      <c r="C44" s="140">
        <v>76252.620000000024</v>
      </c>
      <c r="D44" s="247">
        <f t="shared" si="9"/>
        <v>5.9769007923985859E-2</v>
      </c>
      <c r="E44" s="215">
        <f t="shared" si="10"/>
        <v>9.1095085749666488E-2</v>
      </c>
      <c r="F44" s="52">
        <f t="shared" si="15"/>
        <v>0.55317891700809985</v>
      </c>
      <c r="H44" s="19">
        <v>9744.1740000000009</v>
      </c>
      <c r="I44" s="140">
        <v>11817.172999999992</v>
      </c>
      <c r="J44" s="247">
        <f t="shared" si="11"/>
        <v>5.6865369964077518E-2</v>
      </c>
      <c r="K44" s="215">
        <f t="shared" si="12"/>
        <v>6.8832876705498522E-2</v>
      </c>
      <c r="L44" s="52">
        <f t="shared" si="16"/>
        <v>0.21274240381996365</v>
      </c>
      <c r="N44" s="27">
        <f t="shared" si="13"/>
        <v>1.9847771290295968</v>
      </c>
      <c r="O44" s="152">
        <f t="shared" si="14"/>
        <v>1.5497399302476411</v>
      </c>
      <c r="P44" s="52">
        <f t="shared" si="8"/>
        <v>-0.21918692654154845</v>
      </c>
    </row>
    <row r="45" spans="1:16" ht="20.100000000000001" customHeight="1" x14ac:dyDescent="0.25">
      <c r="A45" s="38" t="s">
        <v>189</v>
      </c>
      <c r="B45" s="19">
        <v>34579.389999999985</v>
      </c>
      <c r="C45" s="140">
        <v>43859.979999999996</v>
      </c>
      <c r="D45" s="247">
        <f t="shared" si="9"/>
        <v>4.2097866971315477E-2</v>
      </c>
      <c r="E45" s="215">
        <f t="shared" si="10"/>
        <v>5.2397263714724231E-2</v>
      </c>
      <c r="F45" s="52">
        <f t="shared" si="15"/>
        <v>0.26838501199703102</v>
      </c>
      <c r="H45" s="19">
        <v>8454.6440000000002</v>
      </c>
      <c r="I45" s="140">
        <v>9394.3860000000059</v>
      </c>
      <c r="J45" s="247">
        <f t="shared" si="11"/>
        <v>4.9339888529758208E-2</v>
      </c>
      <c r="K45" s="215">
        <f t="shared" si="12"/>
        <v>5.472058446312518E-2</v>
      </c>
      <c r="L45" s="52">
        <f t="shared" si="16"/>
        <v>0.11115098400358497</v>
      </c>
      <c r="N45" s="27">
        <f t="shared" si="13"/>
        <v>2.4449951257092746</v>
      </c>
      <c r="O45" s="152">
        <f t="shared" si="14"/>
        <v>2.141903849477361</v>
      </c>
      <c r="P45" s="52">
        <f t="shared" si="8"/>
        <v>-0.12396395929173441</v>
      </c>
    </row>
    <row r="46" spans="1:16" ht="20.100000000000001" customHeight="1" x14ac:dyDescent="0.25">
      <c r="A46" s="38" t="s">
        <v>195</v>
      </c>
      <c r="B46" s="19">
        <v>34934.79</v>
      </c>
      <c r="C46" s="140">
        <v>35750.51</v>
      </c>
      <c r="D46" s="247">
        <f t="shared" si="9"/>
        <v>4.2530540362072398E-2</v>
      </c>
      <c r="E46" s="215">
        <f t="shared" si="10"/>
        <v>4.2709296730319667E-2</v>
      </c>
      <c r="F46" s="52">
        <f t="shared" si="15"/>
        <v>2.3349789708196362E-2</v>
      </c>
      <c r="H46" s="19">
        <v>7887.2969999999987</v>
      </c>
      <c r="I46" s="140">
        <v>7848.103000000001</v>
      </c>
      <c r="J46" s="247">
        <f t="shared" si="11"/>
        <v>4.602894631413177E-2</v>
      </c>
      <c r="K46" s="215">
        <f t="shared" si="12"/>
        <v>4.5713768104355713E-2</v>
      </c>
      <c r="L46" s="52">
        <f t="shared" si="16"/>
        <v>-4.9692562610483279E-3</v>
      </c>
      <c r="N46" s="27">
        <f t="shared" si="13"/>
        <v>2.257719883245326</v>
      </c>
      <c r="O46" s="152">
        <f t="shared" si="14"/>
        <v>2.1952422496909834</v>
      </c>
      <c r="P46" s="52">
        <f t="shared" si="8"/>
        <v>-2.7672889811527508E-2</v>
      </c>
    </row>
    <row r="47" spans="1:16" ht="20.100000000000001" customHeight="1" x14ac:dyDescent="0.25">
      <c r="A47" s="38" t="s">
        <v>194</v>
      </c>
      <c r="B47" s="19">
        <v>35808.990000000013</v>
      </c>
      <c r="C47" s="140">
        <v>33929.160000000018</v>
      </c>
      <c r="D47" s="247">
        <f t="shared" si="9"/>
        <v>4.3594814639505416E-2</v>
      </c>
      <c r="E47" s="215">
        <f t="shared" si="10"/>
        <v>4.0533423502223984E-2</v>
      </c>
      <c r="F47" s="52">
        <f t="shared" si="15"/>
        <v>-5.2496035213503475E-2</v>
      </c>
      <c r="H47" s="19">
        <v>7695.2800000000025</v>
      </c>
      <c r="I47" s="140">
        <v>7493.0099999999984</v>
      </c>
      <c r="J47" s="247">
        <f t="shared" si="11"/>
        <v>4.4908367212774171E-2</v>
      </c>
      <c r="K47" s="215">
        <f t="shared" si="12"/>
        <v>4.3645416165361023E-2</v>
      </c>
      <c r="L47" s="52">
        <f t="shared" si="16"/>
        <v>-2.6284943497832957E-2</v>
      </c>
      <c r="N47" s="27">
        <f t="shared" si="13"/>
        <v>2.1489799070010069</v>
      </c>
      <c r="O47" s="152">
        <f t="shared" si="14"/>
        <v>2.2084277948525677</v>
      </c>
      <c r="P47" s="52">
        <f t="shared" si="8"/>
        <v>2.7663305579493671E-2</v>
      </c>
    </row>
    <row r="48" spans="1:16" ht="20.100000000000001" customHeight="1" x14ac:dyDescent="0.25">
      <c r="A48" s="38" t="s">
        <v>192</v>
      </c>
      <c r="B48" s="19">
        <v>15293.800000000003</v>
      </c>
      <c r="C48" s="140">
        <v>18561.720000000008</v>
      </c>
      <c r="D48" s="247">
        <f t="shared" si="9"/>
        <v>1.861907795036017E-2</v>
      </c>
      <c r="E48" s="215">
        <f t="shared" si="10"/>
        <v>2.2174732816541906E-2</v>
      </c>
      <c r="F48" s="52">
        <f t="shared" si="15"/>
        <v>0.21367613019655055</v>
      </c>
      <c r="H48" s="19">
        <v>4681.9349999999995</v>
      </c>
      <c r="I48" s="140">
        <v>4677.362000000001</v>
      </c>
      <c r="J48" s="247">
        <f t="shared" si="11"/>
        <v>2.7322989708800687E-2</v>
      </c>
      <c r="K48" s="215">
        <f t="shared" si="12"/>
        <v>2.7244780274688733E-2</v>
      </c>
      <c r="L48" s="52">
        <f t="shared" si="16"/>
        <v>-9.7673291064453082E-4</v>
      </c>
      <c r="N48" s="27">
        <f t="shared" si="13"/>
        <v>3.0613287737514536</v>
      </c>
      <c r="O48" s="152">
        <f t="shared" si="14"/>
        <v>2.5198968630062297</v>
      </c>
      <c r="P48" s="52">
        <f t="shared" si="8"/>
        <v>-0.17686173252203008</v>
      </c>
    </row>
    <row r="49" spans="1:16" ht="20.100000000000001" customHeight="1" x14ac:dyDescent="0.25">
      <c r="A49" s="38" t="s">
        <v>196</v>
      </c>
      <c r="B49" s="19">
        <v>14937.900000000003</v>
      </c>
      <c r="C49" s="140">
        <v>16004.189999999997</v>
      </c>
      <c r="D49" s="247">
        <f t="shared" si="9"/>
        <v>1.8185795846335458E-2</v>
      </c>
      <c r="E49" s="215">
        <f t="shared" si="10"/>
        <v>1.9119383181901869E-2</v>
      </c>
      <c r="F49" s="52">
        <f t="shared" si="15"/>
        <v>7.138151949069102E-2</v>
      </c>
      <c r="H49" s="19">
        <v>4259.9229999999989</v>
      </c>
      <c r="I49" s="140">
        <v>4577.7749999999987</v>
      </c>
      <c r="J49" s="247">
        <f t="shared" si="11"/>
        <v>2.486019824907508E-2</v>
      </c>
      <c r="K49" s="215">
        <f t="shared" si="12"/>
        <v>2.6664704169137039E-2</v>
      </c>
      <c r="L49" s="52">
        <f t="shared" si="16"/>
        <v>7.4614494205646434E-2</v>
      </c>
      <c r="N49" s="27">
        <f t="shared" si="13"/>
        <v>2.8517549320854991</v>
      </c>
      <c r="O49" s="152">
        <f t="shared" si="14"/>
        <v>2.8603603181416863</v>
      </c>
      <c r="P49" s="52">
        <f t="shared" si="8"/>
        <v>3.0175755845520931E-3</v>
      </c>
    </row>
    <row r="50" spans="1:16" ht="20.100000000000001" customHeight="1" x14ac:dyDescent="0.25">
      <c r="A50" s="38" t="s">
        <v>197</v>
      </c>
      <c r="B50" s="19">
        <v>9758.56</v>
      </c>
      <c r="C50" s="140">
        <v>15933.840000000007</v>
      </c>
      <c r="D50" s="247">
        <f t="shared" si="9"/>
        <v>1.1880329893372916E-2</v>
      </c>
      <c r="E50" s="215">
        <f t="shared" si="10"/>
        <v>1.9035339652873122E-2</v>
      </c>
      <c r="F50" s="52">
        <f t="shared" si="15"/>
        <v>0.63280647964453851</v>
      </c>
      <c r="H50" s="19">
        <v>2260.1670000000004</v>
      </c>
      <c r="I50" s="140">
        <v>3652.5729999999999</v>
      </c>
      <c r="J50" s="247">
        <f t="shared" si="11"/>
        <v>1.3189956648516252E-2</v>
      </c>
      <c r="K50" s="215">
        <f t="shared" si="12"/>
        <v>2.127557132038543E-2</v>
      </c>
      <c r="L50" s="52">
        <f t="shared" si="16"/>
        <v>0.61606332629403016</v>
      </c>
      <c r="N50" s="27">
        <f t="shared" si="13"/>
        <v>2.3160865947434872</v>
      </c>
      <c r="O50" s="152">
        <f t="shared" si="14"/>
        <v>2.2923369382396199</v>
      </c>
      <c r="P50" s="52">
        <f t="shared" si="8"/>
        <v>-1.0254217850821604E-2</v>
      </c>
    </row>
    <row r="51" spans="1:16" ht="20.100000000000001" customHeight="1" x14ac:dyDescent="0.25">
      <c r="A51" s="38" t="s">
        <v>198</v>
      </c>
      <c r="B51" s="19">
        <v>14472.449999999993</v>
      </c>
      <c r="C51" s="140">
        <v>12036.530000000006</v>
      </c>
      <c r="D51" s="247">
        <f t="shared" si="9"/>
        <v>1.7619144665334312E-2</v>
      </c>
      <c r="E51" s="215">
        <f t="shared" si="10"/>
        <v>1.4379423716567816E-2</v>
      </c>
      <c r="F51" s="52">
        <f t="shared" si="15"/>
        <v>-0.16831427989041167</v>
      </c>
      <c r="H51" s="19">
        <v>3767.9530000000009</v>
      </c>
      <c r="I51" s="140">
        <v>3446.4610000000011</v>
      </c>
      <c r="J51" s="247">
        <f t="shared" si="11"/>
        <v>2.1989143600294473E-2</v>
      </c>
      <c r="K51" s="215">
        <f t="shared" si="12"/>
        <v>2.007500652510625E-2</v>
      </c>
      <c r="L51" s="52">
        <f t="shared" si="16"/>
        <v>-8.532272032055592E-2</v>
      </c>
      <c r="N51" s="27">
        <f t="shared" si="13"/>
        <v>2.6035349923475311</v>
      </c>
      <c r="O51" s="152">
        <f t="shared" si="14"/>
        <v>2.8633343662999216</v>
      </c>
      <c r="P51" s="52">
        <f t="shared" si="8"/>
        <v>9.9787164265511569E-2</v>
      </c>
    </row>
    <row r="52" spans="1:16" ht="20.100000000000001" customHeight="1" x14ac:dyDescent="0.25">
      <c r="A52" s="38" t="s">
        <v>200</v>
      </c>
      <c r="B52" s="19">
        <v>4661.5800000000008</v>
      </c>
      <c r="C52" s="140">
        <v>6163.3899999999994</v>
      </c>
      <c r="D52" s="247">
        <f t="shared" si="9"/>
        <v>5.6751311898834804E-3</v>
      </c>
      <c r="E52" s="215">
        <f t="shared" si="10"/>
        <v>7.3630852363976039E-3</v>
      </c>
      <c r="F52" s="52">
        <f t="shared" si="15"/>
        <v>0.32216759124588623</v>
      </c>
      <c r="H52" s="19">
        <v>1314.45</v>
      </c>
      <c r="I52" s="140">
        <v>1774.7339999999999</v>
      </c>
      <c r="J52" s="247">
        <f t="shared" si="11"/>
        <v>7.6709103869944941E-3</v>
      </c>
      <c r="K52" s="215">
        <f t="shared" si="12"/>
        <v>1.0337501753342894E-2</v>
      </c>
      <c r="L52" s="52">
        <f t="shared" si="16"/>
        <v>0.35017231541709448</v>
      </c>
      <c r="N52" s="27">
        <f t="shared" ref="N52" si="17">(H52/B52)*10</f>
        <v>2.8197521012188997</v>
      </c>
      <c r="O52" s="152">
        <f t="shared" ref="O52" si="18">(I52/C52)*10</f>
        <v>2.8794770410439714</v>
      </c>
      <c r="P52" s="52">
        <f t="shared" ref="P52" si="19">(O52-N52)/N52</f>
        <v>2.1180918634391383E-2</v>
      </c>
    </row>
    <row r="53" spans="1:16" ht="20.100000000000001" customHeight="1" x14ac:dyDescent="0.25">
      <c r="A53" s="38" t="s">
        <v>202</v>
      </c>
      <c r="B53" s="19">
        <v>13420.920000000007</v>
      </c>
      <c r="C53" s="140">
        <v>7784.1000000000022</v>
      </c>
      <c r="D53" s="247">
        <f t="shared" si="9"/>
        <v>1.6338984140341049E-2</v>
      </c>
      <c r="E53" s="215">
        <f t="shared" si="10"/>
        <v>9.2992641693358056E-3</v>
      </c>
      <c r="F53" s="52">
        <f t="shared" si="15"/>
        <v>-0.42000250355415292</v>
      </c>
      <c r="H53" s="19">
        <v>2088.0160000000005</v>
      </c>
      <c r="I53" s="140">
        <v>1478.0129999999997</v>
      </c>
      <c r="J53" s="247">
        <f t="shared" si="11"/>
        <v>1.2185312201004755E-2</v>
      </c>
      <c r="K53" s="215">
        <f t="shared" si="12"/>
        <v>8.6091560644939395E-3</v>
      </c>
      <c r="L53" s="52">
        <f t="shared" si="16"/>
        <v>-0.2921447919939314</v>
      </c>
      <c r="N53" s="27">
        <f t="shared" ref="N53" si="20">(H53/B53)*10</f>
        <v>1.55579200233665</v>
      </c>
      <c r="O53" s="152">
        <f t="shared" ref="O53" si="21">(I53/C53)*10</f>
        <v>1.8987590087486019</v>
      </c>
      <c r="P53" s="52">
        <f t="shared" ref="P53" si="22">(O53-N53)/N53</f>
        <v>0.22044528182227985</v>
      </c>
    </row>
    <row r="54" spans="1:16" ht="20.100000000000001" customHeight="1" x14ac:dyDescent="0.25">
      <c r="A54" s="38" t="s">
        <v>203</v>
      </c>
      <c r="B54" s="19">
        <v>9076.01</v>
      </c>
      <c r="C54" s="140">
        <v>4670.6899999999987</v>
      </c>
      <c r="D54" s="247">
        <f t="shared" si="9"/>
        <v>1.1049375411490172E-2</v>
      </c>
      <c r="E54" s="215">
        <f t="shared" si="10"/>
        <v>5.5798332707795413E-3</v>
      </c>
      <c r="F54" s="52">
        <f t="shared" si="15"/>
        <v>-0.48538069041351889</v>
      </c>
      <c r="H54" s="19">
        <v>2007.2420000000011</v>
      </c>
      <c r="I54" s="140">
        <v>1073.175</v>
      </c>
      <c r="J54" s="247">
        <f t="shared" si="11"/>
        <v>1.1713928644689118E-2</v>
      </c>
      <c r="K54" s="215">
        <f t="shared" si="12"/>
        <v>6.2510485763746905E-3</v>
      </c>
      <c r="L54" s="52">
        <f t="shared" si="16"/>
        <v>-0.46534847317862055</v>
      </c>
      <c r="N54" s="27">
        <f t="shared" ref="N54" si="23">(H54/B54)*10</f>
        <v>2.2115907761229892</v>
      </c>
      <c r="O54" s="152">
        <f t="shared" ref="O54" si="24">(I54/C54)*10</f>
        <v>2.297679786070153</v>
      </c>
      <c r="P54" s="52">
        <f t="shared" ref="P54" si="25">(O54-N54)/N54</f>
        <v>3.8926283685303417E-2</v>
      </c>
    </row>
    <row r="55" spans="1:16" ht="20.100000000000001" customHeight="1" x14ac:dyDescent="0.25">
      <c r="A55" s="38" t="s">
        <v>204</v>
      </c>
      <c r="B55" s="19">
        <v>4097.03</v>
      </c>
      <c r="C55" s="140">
        <v>3220.0099999999998</v>
      </c>
      <c r="D55" s="247">
        <f t="shared" si="9"/>
        <v>4.9878330392030832E-3</v>
      </c>
      <c r="E55" s="215">
        <f t="shared" si="10"/>
        <v>3.8467804393446871E-3</v>
      </c>
      <c r="F55" s="52">
        <f t="shared" si="15"/>
        <v>-0.21406238177411444</v>
      </c>
      <c r="H55" s="19">
        <v>1184.0669999999998</v>
      </c>
      <c r="I55" s="140">
        <v>876.2320000000002</v>
      </c>
      <c r="J55" s="247">
        <f t="shared" si="11"/>
        <v>6.910017002698777E-3</v>
      </c>
      <c r="K55" s="215">
        <f t="shared" si="12"/>
        <v>5.1038915332298545E-3</v>
      </c>
      <c r="L55" s="52">
        <f t="shared" si="16"/>
        <v>-0.25998106526066483</v>
      </c>
      <c r="N55" s="27">
        <f t="shared" ref="N55:N56" si="26">(H55/B55)*10</f>
        <v>2.8900618252734294</v>
      </c>
      <c r="O55" s="152">
        <f t="shared" ref="O55:O56" si="27">(I55/C55)*10</f>
        <v>2.7212089403449062</v>
      </c>
      <c r="P55" s="52">
        <f t="shared" ref="P55:P56" si="28">(O55-N55)/N55</f>
        <v>-5.842535389793882E-2</v>
      </c>
    </row>
    <row r="56" spans="1:16" ht="20.100000000000001" customHeight="1" x14ac:dyDescent="0.25">
      <c r="A56" s="38" t="s">
        <v>199</v>
      </c>
      <c r="B56" s="19">
        <v>2196.8799999999987</v>
      </c>
      <c r="C56" s="140">
        <v>1902.0499999999997</v>
      </c>
      <c r="D56" s="247">
        <f t="shared" si="9"/>
        <v>2.6745400075577829E-3</v>
      </c>
      <c r="E56" s="215">
        <f t="shared" si="10"/>
        <v>2.2722813701372235E-3</v>
      </c>
      <c r="F56" s="52">
        <f t="shared" si="15"/>
        <v>-0.13420396198244747</v>
      </c>
      <c r="H56" s="19">
        <v>745.90599999999995</v>
      </c>
      <c r="I56" s="140">
        <v>641.99</v>
      </c>
      <c r="J56" s="247">
        <f t="shared" si="11"/>
        <v>4.352982679540123E-3</v>
      </c>
      <c r="K56" s="215">
        <f t="shared" si="12"/>
        <v>3.7394746202127219E-3</v>
      </c>
      <c r="L56" s="52">
        <f t="shared" si="16"/>
        <v>-0.13931514158620517</v>
      </c>
      <c r="N56" s="27">
        <f t="shared" si="26"/>
        <v>3.3952969666071904</v>
      </c>
      <c r="O56" s="152">
        <f t="shared" si="27"/>
        <v>3.3752530164822172</v>
      </c>
      <c r="P56" s="52">
        <f t="shared" si="28"/>
        <v>-5.9034453604812197E-3</v>
      </c>
    </row>
    <row r="57" spans="1:16" ht="20.100000000000001" customHeight="1" x14ac:dyDescent="0.25">
      <c r="A57" s="38" t="s">
        <v>205</v>
      </c>
      <c r="B57" s="19">
        <v>2467.6</v>
      </c>
      <c r="C57" s="140">
        <v>2906.6200000000003</v>
      </c>
      <c r="D57" s="247">
        <f t="shared" si="9"/>
        <v>3.0041217192789725E-3</v>
      </c>
      <c r="E57" s="215">
        <f t="shared" si="10"/>
        <v>3.4723895145071151E-3</v>
      </c>
      <c r="F57" s="52">
        <f t="shared" si="15"/>
        <v>0.17791376236018822</v>
      </c>
      <c r="H57" s="19">
        <v>572.13600000000008</v>
      </c>
      <c r="I57" s="140">
        <v>593.58399999999995</v>
      </c>
      <c r="J57" s="247">
        <f t="shared" si="11"/>
        <v>3.3388900187709554E-3</v>
      </c>
      <c r="K57" s="215">
        <f t="shared" si="12"/>
        <v>3.4575185017902896E-3</v>
      </c>
      <c r="L57" s="52">
        <f t="shared" si="16"/>
        <v>3.7487590363130201E-2</v>
      </c>
      <c r="N57" s="27">
        <f t="shared" si="13"/>
        <v>2.3185929648241208</v>
      </c>
      <c r="O57" s="152">
        <f t="shared" si="14"/>
        <v>2.0421795762776003</v>
      </c>
      <c r="P57" s="52">
        <f t="shared" si="8"/>
        <v>-0.1192160041628903</v>
      </c>
    </row>
    <row r="58" spans="1:16" ht="20.100000000000001" customHeight="1" x14ac:dyDescent="0.25">
      <c r="A58" s="38" t="s">
        <v>201</v>
      </c>
      <c r="B58" s="19">
        <v>2046.5599999999997</v>
      </c>
      <c r="C58" s="140">
        <v>2036.7499999999998</v>
      </c>
      <c r="D58" s="247">
        <f t="shared" si="9"/>
        <v>2.4915364507244178E-3</v>
      </c>
      <c r="E58" s="215">
        <f t="shared" si="10"/>
        <v>2.4332005365931444E-3</v>
      </c>
      <c r="F58" s="52">
        <f t="shared" si="15"/>
        <v>-4.793409428504391E-3</v>
      </c>
      <c r="H58" s="19">
        <v>570.50500000000011</v>
      </c>
      <c r="I58" s="140">
        <v>501.3660000000001</v>
      </c>
      <c r="J58" s="247">
        <f t="shared" si="11"/>
        <v>3.3293717755200234E-3</v>
      </c>
      <c r="K58" s="215">
        <f t="shared" si="12"/>
        <v>2.9203654767793455E-3</v>
      </c>
      <c r="L58" s="52">
        <f t="shared" si="16"/>
        <v>-0.12118912191830045</v>
      </c>
      <c r="N58" s="27">
        <f t="shared" si="13"/>
        <v>2.787628996950982</v>
      </c>
      <c r="O58" s="152">
        <f t="shared" si="14"/>
        <v>2.4615981342825588</v>
      </c>
      <c r="P58" s="52">
        <f t="shared" si="8"/>
        <v>-0.1169563320746861</v>
      </c>
    </row>
    <row r="59" spans="1:16" ht="20.100000000000001" customHeight="1" x14ac:dyDescent="0.25">
      <c r="A59" s="38" t="s">
        <v>207</v>
      </c>
      <c r="B59" s="19">
        <v>203.19</v>
      </c>
      <c r="C59" s="140">
        <v>373.64999999999981</v>
      </c>
      <c r="D59" s="247">
        <f t="shared" si="9"/>
        <v>2.4736889777123293E-4</v>
      </c>
      <c r="E59" s="215">
        <f t="shared" si="10"/>
        <v>4.4638044948964182E-4</v>
      </c>
      <c r="F59" s="52">
        <f>(C59-B59)/B59</f>
        <v>0.83891923815148295</v>
      </c>
      <c r="H59" s="19">
        <v>127.63399999999999</v>
      </c>
      <c r="I59" s="140">
        <v>111.76200000000003</v>
      </c>
      <c r="J59" s="247">
        <f t="shared" si="11"/>
        <v>7.4485068000582381E-4</v>
      </c>
      <c r="K59" s="215">
        <f t="shared" si="12"/>
        <v>6.5099325924736261E-4</v>
      </c>
      <c r="L59" s="52">
        <f>(I59-H59)/H59</f>
        <v>-0.12435557923437296</v>
      </c>
      <c r="N59" s="27">
        <f t="shared" si="13"/>
        <v>6.2815099168266153</v>
      </c>
      <c r="O59" s="152">
        <f t="shared" si="14"/>
        <v>2.9910879164994002</v>
      </c>
      <c r="P59" s="52">
        <f>(O59-N59)/N59</f>
        <v>-0.52382660282251348</v>
      </c>
    </row>
    <row r="60" spans="1:16" ht="20.100000000000001" customHeight="1" x14ac:dyDescent="0.25">
      <c r="A60" s="38" t="s">
        <v>213</v>
      </c>
      <c r="B60" s="19">
        <v>729.05000000000018</v>
      </c>
      <c r="C60" s="140">
        <v>288.93</v>
      </c>
      <c r="D60" s="247">
        <f t="shared" si="9"/>
        <v>8.8756481578875651E-4</v>
      </c>
      <c r="E60" s="215">
        <f t="shared" si="10"/>
        <v>3.4516982007504963E-4</v>
      </c>
      <c r="F60" s="52">
        <f>(C60-B60)/B60</f>
        <v>-0.60368973321445729</v>
      </c>
      <c r="H60" s="19">
        <v>136.61000000000001</v>
      </c>
      <c r="I60" s="140">
        <v>94.66500000000002</v>
      </c>
      <c r="J60" s="247">
        <f t="shared" si="11"/>
        <v>7.9723311496619721E-4</v>
      </c>
      <c r="K60" s="215">
        <f t="shared" si="12"/>
        <v>5.5140635356070561E-4</v>
      </c>
      <c r="L60" s="52">
        <f>(I60-H60)/H60</f>
        <v>-0.30704194422077441</v>
      </c>
      <c r="N60" s="27">
        <f t="shared" si="13"/>
        <v>1.8738083807694941</v>
      </c>
      <c r="O60" s="152">
        <f t="shared" si="14"/>
        <v>3.2763991278164268</v>
      </c>
      <c r="P60" s="52">
        <f>(O60-N60)/N60</f>
        <v>0.74852410814330328</v>
      </c>
    </row>
    <row r="61" spans="1:16" ht="20.100000000000001" customHeight="1" thickBot="1" x14ac:dyDescent="0.3">
      <c r="A61" s="8" t="s">
        <v>17</v>
      </c>
      <c r="B61" s="19">
        <f>B62-SUM(B39:B60)</f>
        <v>956.71999999973923</v>
      </c>
      <c r="C61" s="140">
        <f>C62-SUM(C39:C60)</f>
        <v>981.48999999975786</v>
      </c>
      <c r="D61" s="247">
        <f t="shared" si="9"/>
        <v>1.1647363151514813E-3</v>
      </c>
      <c r="E61" s="215">
        <f t="shared" si="10"/>
        <v>1.1725356546754468E-3</v>
      </c>
      <c r="F61" s="52">
        <f t="shared" si="15"/>
        <v>2.5890542687542206E-2</v>
      </c>
      <c r="H61" s="19">
        <f>H62-SUM(H39:H60)</f>
        <v>331.42700000005425</v>
      </c>
      <c r="I61" s="140">
        <f>I62-SUM(I39:I60)</f>
        <v>320.48699999999371</v>
      </c>
      <c r="J61" s="247">
        <f t="shared" si="11"/>
        <v>1.9341525480853895E-3</v>
      </c>
      <c r="K61" s="215">
        <f t="shared" si="12"/>
        <v>1.8667783027899048E-3</v>
      </c>
      <c r="L61" s="52">
        <f t="shared" si="16"/>
        <v>-3.3008777196965683E-2</v>
      </c>
      <c r="N61" s="27">
        <f t="shared" si="13"/>
        <v>3.464200602058539</v>
      </c>
      <c r="O61" s="152">
        <f t="shared" si="14"/>
        <v>3.2653109048494922</v>
      </c>
      <c r="P61" s="52">
        <f t="shared" si="8"/>
        <v>-5.7412869534997538E-2</v>
      </c>
    </row>
    <row r="62" spans="1:16" ht="26.25" customHeight="1" thickBot="1" x14ac:dyDescent="0.3">
      <c r="A62" s="12" t="s">
        <v>18</v>
      </c>
      <c r="B62" s="17">
        <v>821404.79999999981</v>
      </c>
      <c r="C62" s="145">
        <v>837066.22999999975</v>
      </c>
      <c r="D62" s="253">
        <f>SUM(D39:D61)</f>
        <v>1</v>
      </c>
      <c r="E62" s="254">
        <f>SUM(E39:E61)</f>
        <v>1</v>
      </c>
      <c r="F62" s="57">
        <f t="shared" si="15"/>
        <v>1.9066640467647545E-2</v>
      </c>
      <c r="G62" s="1"/>
      <c r="H62" s="17">
        <v>171355.15000000005</v>
      </c>
      <c r="I62" s="145">
        <v>171679.19699999999</v>
      </c>
      <c r="J62" s="253">
        <f>SUM(J39:J61)</f>
        <v>1.0000000000000002</v>
      </c>
      <c r="K62" s="254">
        <f>SUM(K39:K61)</f>
        <v>1</v>
      </c>
      <c r="L62" s="57">
        <f t="shared" si="16"/>
        <v>1.8910841022282264E-3</v>
      </c>
      <c r="M62" s="1"/>
      <c r="N62" s="29">
        <f t="shared" si="13"/>
        <v>2.0861230662396921</v>
      </c>
      <c r="O62" s="146">
        <f t="shared" si="14"/>
        <v>2.0509631239095625</v>
      </c>
      <c r="P62" s="57">
        <f t="shared" si="8"/>
        <v>-1.6854203330154745E-2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B5</f>
        <v>jan-out</v>
      </c>
      <c r="C66" s="344"/>
      <c r="D66" s="352" t="str">
        <f>B5</f>
        <v>jan-out</v>
      </c>
      <c r="E66" s="344"/>
      <c r="F66" s="131" t="str">
        <f>F37</f>
        <v>2022/2021</v>
      </c>
      <c r="H66" s="339" t="str">
        <f>B5</f>
        <v>jan-out</v>
      </c>
      <c r="I66" s="344"/>
      <c r="J66" s="352" t="str">
        <f>B5</f>
        <v>jan-out</v>
      </c>
      <c r="K66" s="340"/>
      <c r="L66" s="131" t="str">
        <f>F66</f>
        <v>2022/2021</v>
      </c>
      <c r="N66" s="339" t="str">
        <f>B5</f>
        <v>jan-out</v>
      </c>
      <c r="O66" s="340"/>
      <c r="P66" s="131" t="str">
        <f>P37</f>
        <v>2022/2021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153</v>
      </c>
      <c r="B68" s="39">
        <v>199180.30000000005</v>
      </c>
      <c r="C68" s="147">
        <v>180773.15999999995</v>
      </c>
      <c r="D68" s="247">
        <f>B68/$B$96</f>
        <v>0.15152373515927553</v>
      </c>
      <c r="E68" s="246">
        <f>C68/$C$96</f>
        <v>0.13565495433895181</v>
      </c>
      <c r="F68" s="61">
        <f t="shared" ref="F68:F80" si="29">(C68-B68)/B68</f>
        <v>-9.2414460667044368E-2</v>
      </c>
      <c r="H68" s="19">
        <v>53387.369999999995</v>
      </c>
      <c r="I68" s="147">
        <v>55097.313999999998</v>
      </c>
      <c r="J68" s="245">
        <f>H68/$H$96</f>
        <v>0.18287630206188854</v>
      </c>
      <c r="K68" s="246">
        <f>I68/$I$96</f>
        <v>0.1765975108511641</v>
      </c>
      <c r="L68" s="61">
        <f t="shared" ref="L68:L80" si="30">(I68-H68)/H68</f>
        <v>3.2028998618961815E-2</v>
      </c>
      <c r="N68" s="41">
        <f t="shared" ref="N68:N96" si="31">(H68/B68)*10</f>
        <v>2.6803539305844999</v>
      </c>
      <c r="O68" s="149">
        <f t="shared" ref="O68:O96" si="32">(I68/C68)*10</f>
        <v>3.0478702701219591</v>
      </c>
      <c r="P68" s="61">
        <f t="shared" si="8"/>
        <v>0.13711485462567832</v>
      </c>
    </row>
    <row r="69" spans="1:16" ht="20.100000000000001" customHeight="1" x14ac:dyDescent="0.25">
      <c r="A69" s="38" t="s">
        <v>155</v>
      </c>
      <c r="B69" s="19">
        <v>213686.88999999998</v>
      </c>
      <c r="C69" s="140">
        <v>192097.00000000006</v>
      </c>
      <c r="D69" s="247">
        <f t="shared" ref="D69:D95" si="33">B69/$B$96</f>
        <v>0.16255942845436638</v>
      </c>
      <c r="E69" s="215">
        <f t="shared" ref="E69:E95" si="34">C69/$C$96</f>
        <v>0.14415253770885922</v>
      </c>
      <c r="F69" s="52">
        <f t="shared" si="29"/>
        <v>-0.10103516411324966</v>
      </c>
      <c r="H69" s="19">
        <v>56308.716999999997</v>
      </c>
      <c r="I69" s="140">
        <v>53957.549000000006</v>
      </c>
      <c r="J69" s="214">
        <f t="shared" ref="J69:J96" si="35">H69/$H$96</f>
        <v>0.19288325944524704</v>
      </c>
      <c r="K69" s="215">
        <f t="shared" ref="K69:K96" si="36">I69/$I$96</f>
        <v>0.17294434434734368</v>
      </c>
      <c r="L69" s="52">
        <f t="shared" si="30"/>
        <v>-4.1754955986654615E-2</v>
      </c>
      <c r="N69" s="40">
        <f t="shared" si="31"/>
        <v>2.6351039598170951</v>
      </c>
      <c r="O69" s="143">
        <f t="shared" si="32"/>
        <v>2.8088699459127415</v>
      </c>
      <c r="P69" s="52">
        <f t="shared" si="8"/>
        <v>6.5942744098683559E-2</v>
      </c>
    </row>
    <row r="70" spans="1:16" ht="20.100000000000001" customHeight="1" x14ac:dyDescent="0.25">
      <c r="A70" s="38" t="s">
        <v>154</v>
      </c>
      <c r="B70" s="19">
        <v>155129.81999999998</v>
      </c>
      <c r="C70" s="140">
        <v>143158.29</v>
      </c>
      <c r="D70" s="247">
        <f t="shared" si="33"/>
        <v>0.11801292477712945</v>
      </c>
      <c r="E70" s="215">
        <f t="shared" si="34"/>
        <v>0.10742817845963654</v>
      </c>
      <c r="F70" s="52">
        <f t="shared" si="29"/>
        <v>-7.7171042936812345E-2</v>
      </c>
      <c r="H70" s="19">
        <v>37156.868000000009</v>
      </c>
      <c r="I70" s="140">
        <v>36695.684000000001</v>
      </c>
      <c r="J70" s="214">
        <f t="shared" si="35"/>
        <v>0.12727936618795274</v>
      </c>
      <c r="K70" s="215">
        <f t="shared" si="36"/>
        <v>0.11761673996269381</v>
      </c>
      <c r="L70" s="52">
        <f t="shared" si="30"/>
        <v>-1.2411810381865562E-2</v>
      </c>
      <c r="N70" s="40">
        <f t="shared" si="31"/>
        <v>2.3952111850577804</v>
      </c>
      <c r="O70" s="143">
        <f t="shared" si="32"/>
        <v>2.5632943785511824</v>
      </c>
      <c r="P70" s="52">
        <f t="shared" si="8"/>
        <v>7.0174686283183518E-2</v>
      </c>
    </row>
    <row r="71" spans="1:16" ht="20.100000000000001" customHeight="1" x14ac:dyDescent="0.25">
      <c r="A71" s="38" t="s">
        <v>157</v>
      </c>
      <c r="B71" s="19">
        <v>161949.99999999997</v>
      </c>
      <c r="C71" s="140">
        <v>265450.21000000008</v>
      </c>
      <c r="D71" s="247">
        <f t="shared" si="33"/>
        <v>0.12320128501184435</v>
      </c>
      <c r="E71" s="215">
        <f t="shared" si="34"/>
        <v>0.19919791254860617</v>
      </c>
      <c r="F71" s="52">
        <f t="shared" si="29"/>
        <v>0.63908743439333204</v>
      </c>
      <c r="H71" s="19">
        <v>18007.287000000004</v>
      </c>
      <c r="I71" s="140">
        <v>35839.255999999987</v>
      </c>
      <c r="J71" s="214">
        <f t="shared" si="35"/>
        <v>6.1683241874007276E-2</v>
      </c>
      <c r="K71" s="215">
        <f t="shared" si="36"/>
        <v>0.11487172315437456</v>
      </c>
      <c r="L71" s="52">
        <f t="shared" si="30"/>
        <v>0.99026405254717043</v>
      </c>
      <c r="N71" s="40">
        <f t="shared" si="31"/>
        <v>1.1119041062056194</v>
      </c>
      <c r="O71" s="143">
        <f t="shared" si="32"/>
        <v>1.3501310095026851</v>
      </c>
      <c r="P71" s="52">
        <f t="shared" si="8"/>
        <v>0.21425130275848753</v>
      </c>
    </row>
    <row r="72" spans="1:16" ht="20.100000000000001" customHeight="1" x14ac:dyDescent="0.25">
      <c r="A72" s="38" t="s">
        <v>156</v>
      </c>
      <c r="B72" s="19">
        <v>102663.64000000004</v>
      </c>
      <c r="C72" s="140">
        <v>96600.280000000057</v>
      </c>
      <c r="D72" s="247">
        <f t="shared" si="33"/>
        <v>7.8099983772728573E-2</v>
      </c>
      <c r="E72" s="215">
        <f t="shared" si="34"/>
        <v>7.2490333036884305E-2</v>
      </c>
      <c r="F72" s="52">
        <f t="shared" si="29"/>
        <v>-5.9060442431224762E-2</v>
      </c>
      <c r="H72" s="19">
        <v>33328.481000000007</v>
      </c>
      <c r="I72" s="140">
        <v>34495.135000000009</v>
      </c>
      <c r="J72" s="214">
        <f t="shared" si="35"/>
        <v>0.1141653795386421</v>
      </c>
      <c r="K72" s="215">
        <f t="shared" si="36"/>
        <v>0.11056355628288653</v>
      </c>
      <c r="L72" s="52">
        <f t="shared" si="30"/>
        <v>3.5004715636455262E-2</v>
      </c>
      <c r="N72" s="40">
        <f t="shared" si="31"/>
        <v>3.2463763217435107</v>
      </c>
      <c r="O72" s="143">
        <f t="shared" si="32"/>
        <v>3.5709145977630694</v>
      </c>
      <c r="P72" s="52">
        <f t="shared" ref="P72:P80" si="37">(O72-N72)/N72</f>
        <v>9.9969394751271798E-2</v>
      </c>
    </row>
    <row r="73" spans="1:16" ht="20.100000000000001" customHeight="1" x14ac:dyDescent="0.25">
      <c r="A73" s="38" t="s">
        <v>158</v>
      </c>
      <c r="B73" s="19">
        <v>79259.539999999994</v>
      </c>
      <c r="C73" s="140">
        <v>70713.369999999981</v>
      </c>
      <c r="D73" s="247">
        <f t="shared" si="33"/>
        <v>6.0295629376027657E-2</v>
      </c>
      <c r="E73" s="215">
        <f t="shared" si="34"/>
        <v>5.3064398379180873E-2</v>
      </c>
      <c r="F73" s="52">
        <f t="shared" si="29"/>
        <v>-0.10782512742314695</v>
      </c>
      <c r="H73" s="19">
        <v>23661.673999999992</v>
      </c>
      <c r="I73" s="140">
        <v>22403.745000000014</v>
      </c>
      <c r="J73" s="214">
        <f t="shared" si="35"/>
        <v>8.1052118538784232E-2</v>
      </c>
      <c r="K73" s="215">
        <f t="shared" si="36"/>
        <v>7.1808320832921477E-2</v>
      </c>
      <c r="L73" s="52">
        <f t="shared" si="30"/>
        <v>-5.3163144754677066E-2</v>
      </c>
      <c r="N73" s="40">
        <f t="shared" si="31"/>
        <v>2.9853408182787833</v>
      </c>
      <c r="O73" s="143">
        <f t="shared" si="32"/>
        <v>3.1682473908399529</v>
      </c>
      <c r="P73" s="52">
        <f t="shared" si="37"/>
        <v>6.1268238266552602E-2</v>
      </c>
    </row>
    <row r="74" spans="1:16" ht="20.100000000000001" customHeight="1" x14ac:dyDescent="0.25">
      <c r="A74" s="38" t="s">
        <v>159</v>
      </c>
      <c r="B74" s="19">
        <v>41633.639999999992</v>
      </c>
      <c r="C74" s="140">
        <v>31572.87000000001</v>
      </c>
      <c r="D74" s="247">
        <f t="shared" si="33"/>
        <v>3.1672231847610519E-2</v>
      </c>
      <c r="E74" s="215">
        <f t="shared" si="34"/>
        <v>2.369276632769856E-2</v>
      </c>
      <c r="F74" s="52">
        <f t="shared" si="29"/>
        <v>-0.24165002147302</v>
      </c>
      <c r="H74" s="19">
        <v>10124.443999999994</v>
      </c>
      <c r="I74" s="140">
        <v>8298.4880000000012</v>
      </c>
      <c r="J74" s="214">
        <f t="shared" si="35"/>
        <v>3.4680878251778915E-2</v>
      </c>
      <c r="K74" s="215">
        <f t="shared" si="36"/>
        <v>2.6598253494321978E-2</v>
      </c>
      <c r="L74" s="52">
        <f t="shared" si="30"/>
        <v>-0.18035123706546197</v>
      </c>
      <c r="N74" s="40">
        <f t="shared" si="31"/>
        <v>2.4317940972732619</v>
      </c>
      <c r="O74" s="143">
        <f t="shared" si="32"/>
        <v>2.6283603612848623</v>
      </c>
      <c r="P74" s="52">
        <f t="shared" si="37"/>
        <v>8.083178762215415E-2</v>
      </c>
    </row>
    <row r="75" spans="1:16" ht="20.100000000000001" customHeight="1" x14ac:dyDescent="0.25">
      <c r="A75" s="38" t="s">
        <v>162</v>
      </c>
      <c r="B75" s="19">
        <v>80937.87</v>
      </c>
      <c r="C75" s="140">
        <v>86768.23000000001</v>
      </c>
      <c r="D75" s="247">
        <f t="shared" si="33"/>
        <v>6.1572396357651181E-2</v>
      </c>
      <c r="E75" s="215">
        <f t="shared" si="34"/>
        <v>6.5112211783661209E-2</v>
      </c>
      <c r="F75" s="52">
        <f t="shared" si="29"/>
        <v>7.2035006604448767E-2</v>
      </c>
      <c r="H75" s="19">
        <v>4991.3409999999994</v>
      </c>
      <c r="I75" s="140">
        <v>6168.722999999999</v>
      </c>
      <c r="J75" s="214">
        <f t="shared" si="35"/>
        <v>1.7097639093476395E-2</v>
      </c>
      <c r="K75" s="215">
        <f t="shared" si="36"/>
        <v>1.9771946177454775E-2</v>
      </c>
      <c r="L75" s="52">
        <f t="shared" si="30"/>
        <v>0.23588490547930901</v>
      </c>
      <c r="N75" s="40">
        <f t="shared" si="31"/>
        <v>0.61668796077781629</v>
      </c>
      <c r="O75" s="143">
        <f t="shared" si="32"/>
        <v>0.71094258808782862</v>
      </c>
      <c r="P75" s="52">
        <f t="shared" si="37"/>
        <v>0.15284006386492585</v>
      </c>
    </row>
    <row r="76" spans="1:16" ht="20.100000000000001" customHeight="1" x14ac:dyDescent="0.25">
      <c r="A76" s="38" t="s">
        <v>163</v>
      </c>
      <c r="B76" s="19">
        <v>36084.799999999981</v>
      </c>
      <c r="C76" s="140">
        <v>21261.56</v>
      </c>
      <c r="D76" s="247">
        <f t="shared" si="33"/>
        <v>2.7451026424176597E-2</v>
      </c>
      <c r="E76" s="215">
        <f t="shared" si="34"/>
        <v>1.5955001013285851E-2</v>
      </c>
      <c r="F76" s="52">
        <f t="shared" si="29"/>
        <v>-0.41078903028421904</v>
      </c>
      <c r="H76" s="19">
        <v>9098.2379999999994</v>
      </c>
      <c r="I76" s="140">
        <v>5737.3680000000004</v>
      </c>
      <c r="J76" s="214">
        <f t="shared" si="35"/>
        <v>3.1165650615847019E-2</v>
      </c>
      <c r="K76" s="215">
        <f t="shared" si="36"/>
        <v>1.8389370262897421E-2</v>
      </c>
      <c r="L76" s="52">
        <f t="shared" si="30"/>
        <v>-0.36939789880194374</v>
      </c>
      <c r="N76" s="40">
        <f t="shared" si="31"/>
        <v>2.5213491553230183</v>
      </c>
      <c r="O76" s="143">
        <f t="shared" si="32"/>
        <v>2.6984699147193334</v>
      </c>
      <c r="P76" s="52">
        <f t="shared" si="37"/>
        <v>7.024840610527168E-2</v>
      </c>
    </row>
    <row r="77" spans="1:16" ht="20.100000000000001" customHeight="1" x14ac:dyDescent="0.25">
      <c r="A77" s="38" t="s">
        <v>164</v>
      </c>
      <c r="B77" s="19">
        <v>32746.760000000002</v>
      </c>
      <c r="C77" s="140">
        <v>25307.63</v>
      </c>
      <c r="D77" s="247">
        <f t="shared" si="33"/>
        <v>2.4911657375575581E-2</v>
      </c>
      <c r="E77" s="215">
        <f t="shared" si="34"/>
        <v>1.8991234053092221E-2</v>
      </c>
      <c r="F77" s="52">
        <f t="shared" si="29"/>
        <v>-0.22717148200310505</v>
      </c>
      <c r="H77" s="19">
        <v>6622.8449999999993</v>
      </c>
      <c r="I77" s="140">
        <v>5166.161000000001</v>
      </c>
      <c r="J77" s="214">
        <f t="shared" si="35"/>
        <v>2.2686290834874768E-2</v>
      </c>
      <c r="K77" s="215">
        <f t="shared" si="36"/>
        <v>1.6558541733202474E-2</v>
      </c>
      <c r="L77" s="52">
        <f t="shared" si="30"/>
        <v>-0.21994837566030889</v>
      </c>
      <c r="N77" s="40">
        <f t="shared" si="31"/>
        <v>2.0224428309854163</v>
      </c>
      <c r="O77" s="143">
        <f t="shared" si="32"/>
        <v>2.0413452385703446</v>
      </c>
      <c r="P77" s="52">
        <f t="shared" si="37"/>
        <v>9.3463247985695625E-3</v>
      </c>
    </row>
    <row r="78" spans="1:16" ht="20.100000000000001" customHeight="1" x14ac:dyDescent="0.25">
      <c r="A78" s="38" t="s">
        <v>161</v>
      </c>
      <c r="B78" s="19">
        <v>14144.059999999996</v>
      </c>
      <c r="C78" s="140">
        <v>12908.370000000004</v>
      </c>
      <c r="D78" s="247">
        <f t="shared" si="33"/>
        <v>1.0759903471964354E-2</v>
      </c>
      <c r="E78" s="215">
        <f t="shared" si="34"/>
        <v>9.6866390062567732E-3</v>
      </c>
      <c r="F78" s="52">
        <f t="shared" si="29"/>
        <v>-8.736458979953364E-2</v>
      </c>
      <c r="H78" s="19">
        <v>4054.0580000000009</v>
      </c>
      <c r="I78" s="140">
        <v>4578.6990000000005</v>
      </c>
      <c r="J78" s="214">
        <f t="shared" si="35"/>
        <v>1.3887013639825599E-2</v>
      </c>
      <c r="K78" s="215">
        <f t="shared" si="36"/>
        <v>1.4675612795511489E-2</v>
      </c>
      <c r="L78" s="52">
        <f t="shared" si="30"/>
        <v>0.12941132070631439</v>
      </c>
      <c r="N78" s="40">
        <f t="shared" si="31"/>
        <v>2.8662618795451955</v>
      </c>
      <c r="O78" s="143">
        <f t="shared" si="32"/>
        <v>3.547077593840275</v>
      </c>
      <c r="P78" s="52">
        <f t="shared" si="37"/>
        <v>0.2375273938343373</v>
      </c>
    </row>
    <row r="79" spans="1:16" ht="20.100000000000001" customHeight="1" x14ac:dyDescent="0.25">
      <c r="A79" s="38" t="s">
        <v>168</v>
      </c>
      <c r="B79" s="19">
        <v>13045.759999999995</v>
      </c>
      <c r="C79" s="140">
        <v>16315.520000000004</v>
      </c>
      <c r="D79" s="247">
        <f t="shared" si="33"/>
        <v>9.924386514085325E-3</v>
      </c>
      <c r="E79" s="215">
        <f t="shared" si="34"/>
        <v>1.2243416669909716E-2</v>
      </c>
      <c r="F79" s="52">
        <f t="shared" si="29"/>
        <v>0.25063775510204162</v>
      </c>
      <c r="H79" s="19">
        <v>2582.2170000000001</v>
      </c>
      <c r="I79" s="140">
        <v>3926.9590000000012</v>
      </c>
      <c r="J79" s="214">
        <f t="shared" si="35"/>
        <v>8.845281123257125E-3</v>
      </c>
      <c r="K79" s="215">
        <f t="shared" si="36"/>
        <v>1.2586660478849781E-2</v>
      </c>
      <c r="L79" s="52">
        <f t="shared" si="30"/>
        <v>0.52077033030144293</v>
      </c>
      <c r="N79" s="40">
        <f t="shared" si="31"/>
        <v>1.979353445104004</v>
      </c>
      <c r="O79" s="143">
        <f t="shared" si="32"/>
        <v>2.4068855911426668</v>
      </c>
      <c r="P79" s="52">
        <f t="shared" si="37"/>
        <v>0.21599585819105607</v>
      </c>
    </row>
    <row r="80" spans="1:16" ht="20.100000000000001" customHeight="1" x14ac:dyDescent="0.25">
      <c r="A80" s="38" t="s">
        <v>160</v>
      </c>
      <c r="B80" s="19">
        <v>548.83999999999992</v>
      </c>
      <c r="C80" s="140">
        <v>1977.4500000000003</v>
      </c>
      <c r="D80" s="247">
        <f t="shared" si="33"/>
        <v>4.1752265060759902E-4</v>
      </c>
      <c r="E80" s="215">
        <f t="shared" si="34"/>
        <v>1.4839088361212492E-3</v>
      </c>
      <c r="F80" s="52">
        <f t="shared" si="29"/>
        <v>2.6029626120545162</v>
      </c>
      <c r="H80" s="19">
        <v>928.46699999999976</v>
      </c>
      <c r="I80" s="140">
        <v>3549.1299999999992</v>
      </c>
      <c r="J80" s="214">
        <f t="shared" si="35"/>
        <v>3.1804265980230049E-3</v>
      </c>
      <c r="K80" s="215">
        <f t="shared" si="36"/>
        <v>1.1375645710917811E-2</v>
      </c>
      <c r="L80" s="52">
        <f t="shared" si="30"/>
        <v>2.8225698920909417</v>
      </c>
      <c r="N80" s="40">
        <f t="shared" si="31"/>
        <v>16.916897456453611</v>
      </c>
      <c r="O80" s="143">
        <f t="shared" si="32"/>
        <v>17.948013856228975</v>
      </c>
      <c r="P80" s="52">
        <f t="shared" si="37"/>
        <v>6.0951862032006594E-2</v>
      </c>
    </row>
    <row r="81" spans="1:16" ht="20.100000000000001" customHeight="1" x14ac:dyDescent="0.25">
      <c r="A81" s="38" t="s">
        <v>166</v>
      </c>
      <c r="B81" s="19">
        <v>10749.119999999999</v>
      </c>
      <c r="C81" s="140">
        <v>13373.730000000001</v>
      </c>
      <c r="D81" s="247">
        <f t="shared" si="33"/>
        <v>8.177248513408562E-3</v>
      </c>
      <c r="E81" s="215">
        <f t="shared" si="34"/>
        <v>1.0035852294065506E-2</v>
      </c>
      <c r="F81" s="52">
        <f t="shared" ref="F81:F83" si="38">(C81-B81)/B81</f>
        <v>0.24416975529159621</v>
      </c>
      <c r="H81" s="19">
        <v>2751.5590000000002</v>
      </c>
      <c r="I81" s="140">
        <v>3436.0209999999993</v>
      </c>
      <c r="J81" s="214">
        <f t="shared" si="35"/>
        <v>9.4253553757210375E-3</v>
      </c>
      <c r="K81" s="215">
        <f t="shared" si="36"/>
        <v>1.101310956523811E-2</v>
      </c>
      <c r="L81" s="52">
        <f t="shared" ref="L81:L87" si="39">(I81-H81)/H81</f>
        <v>0.24875425168059237</v>
      </c>
      <c r="N81" s="40">
        <f t="shared" si="31"/>
        <v>2.5597993138042936</v>
      </c>
      <c r="O81" s="143">
        <f t="shared" si="32"/>
        <v>2.5692316204977961</v>
      </c>
      <c r="P81" s="52">
        <f t="shared" ref="P81:P83" si="40">(O81-N81)/N81</f>
        <v>3.6847836635616874E-3</v>
      </c>
    </row>
    <row r="82" spans="1:16" ht="20.100000000000001" customHeight="1" x14ac:dyDescent="0.25">
      <c r="A82" s="38" t="s">
        <v>169</v>
      </c>
      <c r="B82" s="19">
        <v>30159.730000000003</v>
      </c>
      <c r="C82" s="140">
        <v>29346.039999999983</v>
      </c>
      <c r="D82" s="247">
        <f t="shared" si="33"/>
        <v>2.2943609086818608E-2</v>
      </c>
      <c r="E82" s="215">
        <f t="shared" si="34"/>
        <v>2.2021718911308805E-2</v>
      </c>
      <c r="F82" s="52">
        <f t="shared" si="38"/>
        <v>-2.6979352931873743E-2</v>
      </c>
      <c r="H82" s="19">
        <v>3123.5479999999993</v>
      </c>
      <c r="I82" s="140">
        <v>3317.3459999999986</v>
      </c>
      <c r="J82" s="214">
        <f t="shared" si="35"/>
        <v>1.0699588826960529E-2</v>
      </c>
      <c r="K82" s="215">
        <f t="shared" si="36"/>
        <v>1.0632733316765054E-2</v>
      </c>
      <c r="L82" s="52">
        <f t="shared" si="39"/>
        <v>6.2044188211610438E-2</v>
      </c>
      <c r="N82" s="40">
        <f t="shared" si="31"/>
        <v>1.0356684227610788</v>
      </c>
      <c r="O82" s="143">
        <f t="shared" si="32"/>
        <v>1.1304237300841955</v>
      </c>
      <c r="P82" s="52">
        <f t="shared" si="40"/>
        <v>9.1491934330198282E-2</v>
      </c>
    </row>
    <row r="83" spans="1:16" ht="20.100000000000001" customHeight="1" x14ac:dyDescent="0.25">
      <c r="A83" s="38" t="s">
        <v>167</v>
      </c>
      <c r="B83" s="19">
        <v>11376.77</v>
      </c>
      <c r="C83" s="140">
        <v>9423.8900000000031</v>
      </c>
      <c r="D83" s="247">
        <f t="shared" si="33"/>
        <v>8.65472481188145E-3</v>
      </c>
      <c r="E83" s="215">
        <f t="shared" si="34"/>
        <v>7.0718317234998015E-3</v>
      </c>
      <c r="F83" s="52">
        <f t="shared" si="38"/>
        <v>-0.17165504796176748</v>
      </c>
      <c r="H83" s="19">
        <v>3731.3219999999983</v>
      </c>
      <c r="I83" s="140">
        <v>3107.6089999999999</v>
      </c>
      <c r="J83" s="214">
        <f t="shared" si="35"/>
        <v>1.2781494371462199E-2</v>
      </c>
      <c r="K83" s="215">
        <f t="shared" si="36"/>
        <v>9.9604858069610291E-3</v>
      </c>
      <c r="L83" s="52">
        <f t="shared" si="39"/>
        <v>-0.16715603745803731</v>
      </c>
      <c r="N83" s="40">
        <f t="shared" si="31"/>
        <v>3.2797727298697241</v>
      </c>
      <c r="O83" s="143">
        <f t="shared" si="32"/>
        <v>3.2975862409259857</v>
      </c>
      <c r="P83" s="52">
        <f t="shared" si="40"/>
        <v>5.4313248274886353E-3</v>
      </c>
    </row>
    <row r="84" spans="1:16" ht="20.100000000000001" customHeight="1" x14ac:dyDescent="0.25">
      <c r="A84" s="38" t="s">
        <v>171</v>
      </c>
      <c r="B84" s="19">
        <v>4046.6400000000003</v>
      </c>
      <c r="C84" s="140">
        <v>12239.44</v>
      </c>
      <c r="D84" s="247">
        <f t="shared" si="33"/>
        <v>3.0784269711659771E-3</v>
      </c>
      <c r="E84" s="215">
        <f t="shared" si="34"/>
        <v>9.184663665415491E-3</v>
      </c>
      <c r="F84" s="52">
        <f t="shared" ref="F84:F87" si="41">(C84-B84)/B84</f>
        <v>2.0245932427890789</v>
      </c>
      <c r="H84" s="19">
        <v>890.65399999999988</v>
      </c>
      <c r="I84" s="140">
        <v>2594.1289999999999</v>
      </c>
      <c r="J84" s="214">
        <f t="shared" si="35"/>
        <v>3.0508996778944022E-3</v>
      </c>
      <c r="K84" s="215">
        <f t="shared" si="36"/>
        <v>8.3146834385941105E-3</v>
      </c>
      <c r="L84" s="52">
        <f t="shared" ref="L84:L85" si="42">(I84-H84)/H84</f>
        <v>1.912611406898751</v>
      </c>
      <c r="N84" s="40">
        <f t="shared" si="31"/>
        <v>2.2009716703240216</v>
      </c>
      <c r="O84" s="143">
        <f t="shared" si="32"/>
        <v>2.1194834077376088</v>
      </c>
      <c r="P84" s="52">
        <f t="shared" ref="P84:P86" si="43">(O84-N84)/N84</f>
        <v>-3.7023767132094133E-2</v>
      </c>
    </row>
    <row r="85" spans="1:16" ht="20.100000000000001" customHeight="1" x14ac:dyDescent="0.25">
      <c r="A85" s="38" t="s">
        <v>173</v>
      </c>
      <c r="B85" s="19">
        <v>6045.8200000000006</v>
      </c>
      <c r="C85" s="140">
        <v>9081.36</v>
      </c>
      <c r="D85" s="247">
        <f t="shared" si="33"/>
        <v>4.59927627632176E-3</v>
      </c>
      <c r="E85" s="215">
        <f t="shared" si="34"/>
        <v>6.8147919532721779E-3</v>
      </c>
      <c r="F85" s="52">
        <f t="shared" si="41"/>
        <v>0.50208904664710485</v>
      </c>
      <c r="H85" s="19">
        <v>1504.2350000000001</v>
      </c>
      <c r="I85" s="140">
        <v>2275.855</v>
      </c>
      <c r="J85" s="214">
        <f t="shared" si="35"/>
        <v>5.1526968687924685E-3</v>
      </c>
      <c r="K85" s="215">
        <f t="shared" si="36"/>
        <v>7.2945539243197237E-3</v>
      </c>
      <c r="L85" s="52">
        <f t="shared" si="42"/>
        <v>0.51296506197502378</v>
      </c>
      <c r="N85" s="40">
        <f t="shared" si="31"/>
        <v>2.4880578647726859</v>
      </c>
      <c r="O85" s="143">
        <f t="shared" si="32"/>
        <v>2.5060728789520508</v>
      </c>
      <c r="P85" s="52">
        <f t="shared" si="43"/>
        <v>7.240592927693342E-3</v>
      </c>
    </row>
    <row r="86" spans="1:16" ht="20.100000000000001" customHeight="1" x14ac:dyDescent="0.25">
      <c r="A86" s="38" t="s">
        <v>175</v>
      </c>
      <c r="B86" s="19">
        <v>44694.080000000009</v>
      </c>
      <c r="C86" s="140">
        <v>38408.05000000001</v>
      </c>
      <c r="D86" s="247">
        <f t="shared" si="33"/>
        <v>3.4000420428664246E-2</v>
      </c>
      <c r="E86" s="215">
        <f t="shared" si="34"/>
        <v>2.8821990327536351E-2</v>
      </c>
      <c r="F86" s="52">
        <f t="shared" si="41"/>
        <v>-0.14064569625328449</v>
      </c>
      <c r="H86" s="19">
        <v>1882.2769999999994</v>
      </c>
      <c r="I86" s="140">
        <v>1954.9379999999996</v>
      </c>
      <c r="J86" s="214">
        <f t="shared" si="35"/>
        <v>6.4476646295958256E-3</v>
      </c>
      <c r="K86" s="215">
        <f t="shared" si="36"/>
        <v>6.2659530856323227E-3</v>
      </c>
      <c r="L86" s="52">
        <f t="shared" si="39"/>
        <v>3.8602713628228105E-2</v>
      </c>
      <c r="N86" s="40">
        <f t="shared" si="31"/>
        <v>0.42114682749930166</v>
      </c>
      <c r="O86" s="143">
        <f t="shared" si="32"/>
        <v>0.5089917348055939</v>
      </c>
      <c r="P86" s="52">
        <f t="shared" si="43"/>
        <v>0.20858499119630172</v>
      </c>
    </row>
    <row r="87" spans="1:16" ht="20.100000000000001" customHeight="1" x14ac:dyDescent="0.25">
      <c r="A87" s="38" t="s">
        <v>176</v>
      </c>
      <c r="B87" s="19">
        <v>9244.619999999999</v>
      </c>
      <c r="C87" s="140">
        <v>7619.3599999999979</v>
      </c>
      <c r="D87" s="247">
        <f t="shared" si="33"/>
        <v>7.0327203670651232E-3</v>
      </c>
      <c r="E87" s="215">
        <f t="shared" si="34"/>
        <v>5.7176847098985044E-3</v>
      </c>
      <c r="F87" s="52">
        <f t="shared" si="41"/>
        <v>-0.17580603637575165</v>
      </c>
      <c r="H87" s="19">
        <v>1876.4049999999997</v>
      </c>
      <c r="I87" s="140">
        <v>1538.7619999999999</v>
      </c>
      <c r="J87" s="214">
        <f t="shared" si="35"/>
        <v>6.4275503282974602E-3</v>
      </c>
      <c r="K87" s="215">
        <f t="shared" si="36"/>
        <v>4.9320287916822759E-3</v>
      </c>
      <c r="L87" s="52">
        <f t="shared" si="39"/>
        <v>-0.17994143055470427</v>
      </c>
      <c r="N87" s="40">
        <f t="shared" ref="N87" si="44">(H87/B87)*10</f>
        <v>2.0297264787519658</v>
      </c>
      <c r="O87" s="143">
        <f t="shared" ref="O87" si="45">(I87/C87)*10</f>
        <v>2.0195423237647261</v>
      </c>
      <c r="P87" s="52">
        <f t="shared" ref="P87" si="46">(O87-N87)/N87</f>
        <v>-5.0175011726218861E-3</v>
      </c>
    </row>
    <row r="88" spans="1:16" ht="20.100000000000001" customHeight="1" x14ac:dyDescent="0.25">
      <c r="A88" s="38" t="s">
        <v>177</v>
      </c>
      <c r="B88" s="19">
        <v>2799.69</v>
      </c>
      <c r="C88" s="140">
        <v>3516.5000000000005</v>
      </c>
      <c r="D88" s="247">
        <f t="shared" si="33"/>
        <v>2.1298265244508218E-3</v>
      </c>
      <c r="E88" s="215">
        <f t="shared" si="34"/>
        <v>2.6388355823006261E-3</v>
      </c>
      <c r="F88" s="52">
        <f t="shared" ref="F88:F94" si="47">(C88-B88)/B88</f>
        <v>0.25603191781947299</v>
      </c>
      <c r="H88" s="19">
        <v>948.58299999999986</v>
      </c>
      <c r="I88" s="140">
        <v>1268.7099999999996</v>
      </c>
      <c r="J88" s="214">
        <f t="shared" si="35"/>
        <v>3.2493331519940468E-3</v>
      </c>
      <c r="K88" s="215">
        <f t="shared" si="36"/>
        <v>4.066460081737929E-3</v>
      </c>
      <c r="L88" s="52">
        <f t="shared" ref="L88:L94" si="48">(I88-H88)/H88</f>
        <v>0.33747916629330249</v>
      </c>
      <c r="N88" s="40">
        <f t="shared" si="31"/>
        <v>3.3881715475641938</v>
      </c>
      <c r="O88" s="143">
        <f t="shared" si="32"/>
        <v>3.6078771505758551</v>
      </c>
      <c r="P88" s="52">
        <f t="shared" ref="P88:P93" si="49">(O88-N88)/N88</f>
        <v>6.484488755287815E-2</v>
      </c>
    </row>
    <row r="89" spans="1:16" ht="20.100000000000001" customHeight="1" x14ac:dyDescent="0.25">
      <c r="A89" s="38" t="s">
        <v>172</v>
      </c>
      <c r="B89" s="19">
        <v>2586.2400000000007</v>
      </c>
      <c r="C89" s="140">
        <v>3667.1100000000006</v>
      </c>
      <c r="D89" s="247">
        <f t="shared" si="33"/>
        <v>1.9674473068788667E-3</v>
      </c>
      <c r="E89" s="215">
        <f t="shared" si="34"/>
        <v>2.7518556383365417E-3</v>
      </c>
      <c r="F89" s="52">
        <f t="shared" si="47"/>
        <v>0.41793105048255369</v>
      </c>
      <c r="H89" s="19">
        <v>770.24500000000035</v>
      </c>
      <c r="I89" s="140">
        <v>1188.5189999999998</v>
      </c>
      <c r="J89" s="214">
        <f t="shared" si="35"/>
        <v>2.6384434610968741E-3</v>
      </c>
      <c r="K89" s="215">
        <f t="shared" si="36"/>
        <v>3.8094324706884016E-3</v>
      </c>
      <c r="L89" s="52">
        <f t="shared" si="48"/>
        <v>0.54304020149432874</v>
      </c>
      <c r="N89" s="40">
        <f t="shared" si="31"/>
        <v>2.9782425451620891</v>
      </c>
      <c r="O89" s="143">
        <f t="shared" si="32"/>
        <v>3.2410235853301361</v>
      </c>
      <c r="P89" s="52">
        <f t="shared" si="49"/>
        <v>8.8233592859961421E-2</v>
      </c>
    </row>
    <row r="90" spans="1:16" ht="20.100000000000001" customHeight="1" x14ac:dyDescent="0.25">
      <c r="A90" s="38" t="s">
        <v>208</v>
      </c>
      <c r="B90" s="19">
        <v>489.80999999999995</v>
      </c>
      <c r="C90" s="140">
        <v>532.85</v>
      </c>
      <c r="D90" s="247">
        <f t="shared" si="33"/>
        <v>3.7261637179161153E-4</v>
      </c>
      <c r="E90" s="215">
        <f t="shared" si="34"/>
        <v>3.9985881985749711E-4</v>
      </c>
      <c r="F90" s="52">
        <f t="shared" si="47"/>
        <v>8.7870807047630881E-2</v>
      </c>
      <c r="H90" s="19">
        <v>869.00699999999972</v>
      </c>
      <c r="I90" s="140">
        <v>1094.8019999999997</v>
      </c>
      <c r="J90" s="214">
        <f t="shared" si="35"/>
        <v>2.9767487446168547E-3</v>
      </c>
      <c r="K90" s="215">
        <f t="shared" si="36"/>
        <v>3.5090514226315296E-3</v>
      </c>
      <c r="L90" s="52">
        <f t="shared" si="48"/>
        <v>0.25983104854161132</v>
      </c>
      <c r="N90" s="40">
        <f t="shared" si="31"/>
        <v>17.741716175659946</v>
      </c>
      <c r="O90" s="143">
        <f t="shared" si="32"/>
        <v>20.546157455193761</v>
      </c>
      <c r="P90" s="52">
        <f t="shared" si="49"/>
        <v>0.15807046239310599</v>
      </c>
    </row>
    <row r="91" spans="1:16" ht="20.100000000000001" customHeight="1" x14ac:dyDescent="0.25">
      <c r="A91" s="38" t="s">
        <v>165</v>
      </c>
      <c r="B91" s="19">
        <v>3748.5600000000022</v>
      </c>
      <c r="C91" s="140">
        <v>2820.0100000000011</v>
      </c>
      <c r="D91" s="247">
        <f t="shared" si="33"/>
        <v>2.8516666189811646E-3</v>
      </c>
      <c r="E91" s="215">
        <f t="shared" si="34"/>
        <v>2.1161787943817976E-3</v>
      </c>
      <c r="F91" s="52">
        <f t="shared" si="47"/>
        <v>-0.24770845337943118</v>
      </c>
      <c r="H91" s="19">
        <v>1317.7010000000005</v>
      </c>
      <c r="I91" s="140">
        <v>1032.5809999999997</v>
      </c>
      <c r="J91" s="214">
        <f t="shared" si="35"/>
        <v>4.5137321074863344E-3</v>
      </c>
      <c r="K91" s="215">
        <f t="shared" si="36"/>
        <v>3.3096211251279115E-3</v>
      </c>
      <c r="L91" s="52">
        <f t="shared" si="48"/>
        <v>-0.21637685635815765</v>
      </c>
      <c r="N91" s="40">
        <f t="shared" si="31"/>
        <v>3.5152191774974915</v>
      </c>
      <c r="O91" s="143">
        <f t="shared" si="32"/>
        <v>3.661621767298695</v>
      </c>
      <c r="P91" s="52">
        <f t="shared" si="49"/>
        <v>4.1648210938991459E-2</v>
      </c>
    </row>
    <row r="92" spans="1:16" ht="20.100000000000001" customHeight="1" x14ac:dyDescent="0.25">
      <c r="A92" s="38" t="s">
        <v>170</v>
      </c>
      <c r="B92" s="19">
        <v>1282.4100000000001</v>
      </c>
      <c r="C92" s="140">
        <v>3080.91</v>
      </c>
      <c r="D92" s="247">
        <f t="shared" si="33"/>
        <v>9.755761649400393E-4</v>
      </c>
      <c r="E92" s="215">
        <f t="shared" si="34"/>
        <v>2.3119621594954701E-3</v>
      </c>
      <c r="F92" s="52">
        <f t="shared" si="47"/>
        <v>1.4024375979600905</v>
      </c>
      <c r="H92" s="19">
        <v>389.75299999999999</v>
      </c>
      <c r="I92" s="140">
        <v>985.13000000000034</v>
      </c>
      <c r="J92" s="214">
        <f t="shared" si="35"/>
        <v>1.3350833232190918E-3</v>
      </c>
      <c r="K92" s="215">
        <f t="shared" si="36"/>
        <v>3.1575315244007601E-3</v>
      </c>
      <c r="L92" s="52">
        <f t="shared" si="48"/>
        <v>1.5275751565735234</v>
      </c>
      <c r="N92" s="40">
        <f t="shared" si="31"/>
        <v>3.0392230253974932</v>
      </c>
      <c r="O92" s="143">
        <f t="shared" si="32"/>
        <v>3.1975293014077022</v>
      </c>
      <c r="P92" s="52">
        <f t="shared" si="49"/>
        <v>5.2087745679507823E-2</v>
      </c>
    </row>
    <row r="93" spans="1:16" ht="20.100000000000001" customHeight="1" x14ac:dyDescent="0.25">
      <c r="A93" s="38" t="s">
        <v>174</v>
      </c>
      <c r="B93" s="19">
        <v>1028.96</v>
      </c>
      <c r="C93" s="140">
        <v>1073.7</v>
      </c>
      <c r="D93" s="247">
        <f t="shared" si="33"/>
        <v>7.8276748518547325E-4</v>
      </c>
      <c r="E93" s="215">
        <f t="shared" si="34"/>
        <v>8.057209625241524E-4</v>
      </c>
      <c r="F93" s="52">
        <f t="shared" si="47"/>
        <v>4.3480796143679064E-2</v>
      </c>
      <c r="H93" s="19">
        <v>651.65799999999967</v>
      </c>
      <c r="I93" s="140">
        <v>900.93599999999981</v>
      </c>
      <c r="J93" s="214">
        <f t="shared" si="35"/>
        <v>2.2322284324746869E-3</v>
      </c>
      <c r="K93" s="215">
        <f t="shared" si="36"/>
        <v>2.8876735268112044E-3</v>
      </c>
      <c r="L93" s="52">
        <f t="shared" si="48"/>
        <v>0.38252887250674472</v>
      </c>
      <c r="N93" s="40">
        <f t="shared" si="31"/>
        <v>6.3331713574871689</v>
      </c>
      <c r="O93" s="143">
        <f t="shared" si="32"/>
        <v>8.3909471919530567</v>
      </c>
      <c r="P93" s="52">
        <f t="shared" si="49"/>
        <v>0.3249202837427026</v>
      </c>
    </row>
    <row r="94" spans="1:16" ht="20.100000000000001" customHeight="1" x14ac:dyDescent="0.25">
      <c r="A94" s="38" t="s">
        <v>214</v>
      </c>
      <c r="B94" s="19">
        <v>1742.2599999999998</v>
      </c>
      <c r="C94" s="140">
        <v>2246.5500000000002</v>
      </c>
      <c r="D94" s="247">
        <f t="shared" si="33"/>
        <v>1.3254008695568753E-3</v>
      </c>
      <c r="E94" s="215">
        <f t="shared" si="34"/>
        <v>1.68584560711431E-3</v>
      </c>
      <c r="F94" s="52">
        <f t="shared" si="47"/>
        <v>0.28944589211713551</v>
      </c>
      <c r="H94" s="19">
        <v>530.86500000000001</v>
      </c>
      <c r="I94" s="140">
        <v>742.23900000000003</v>
      </c>
      <c r="J94" s="214">
        <f t="shared" si="35"/>
        <v>1.8184568390254938E-3</v>
      </c>
      <c r="K94" s="215">
        <f t="shared" si="36"/>
        <v>2.37901905447981E-3</v>
      </c>
      <c r="L94" s="52">
        <f t="shared" si="48"/>
        <v>0.39816902602356535</v>
      </c>
      <c r="N94" s="40">
        <f t="shared" ref="N94" si="50">(H94/B94)*10</f>
        <v>3.0469906902528905</v>
      </c>
      <c r="O94" s="143">
        <f t="shared" ref="O94" si="51">(I94/C94)*10</f>
        <v>3.3039059891834146</v>
      </c>
      <c r="P94" s="52">
        <f t="shared" ref="P94" si="52">(O94-N94)/N94</f>
        <v>8.4317717068312065E-2</v>
      </c>
    </row>
    <row r="95" spans="1:16" ht="20.100000000000001" customHeight="1" thickBot="1" x14ac:dyDescent="0.3">
      <c r="A95" s="8" t="s">
        <v>17</v>
      </c>
      <c r="B95" s="19">
        <f>B96-SUM(B68:B94)</f>
        <v>53508.879999999888</v>
      </c>
      <c r="C95" s="140">
        <f>C96-SUM(C68:C94)</f>
        <v>51261.899999999441</v>
      </c>
      <c r="D95" s="247">
        <f t="shared" si="33"/>
        <v>4.0706161009846038E-2</v>
      </c>
      <c r="E95" s="215">
        <f t="shared" si="34"/>
        <v>3.8467716688848276E-2</v>
      </c>
      <c r="F95" s="52">
        <f>(C95-B95)/B95</f>
        <v>-4.1992656172217618E-2</v>
      </c>
      <c r="H95" s="19">
        <f>H96-SUM(H68:H94)</f>
        <v>10441.772999999986</v>
      </c>
      <c r="I95" s="140">
        <f>I96-SUM(I68:I94)</f>
        <v>10641.929999999702</v>
      </c>
      <c r="J95" s="214">
        <f t="shared" si="35"/>
        <v>3.5767876057758038E-2</v>
      </c>
      <c r="K95" s="215">
        <f t="shared" si="36"/>
        <v>3.4109436780389621E-2</v>
      </c>
      <c r="L95" s="52">
        <f>(I95-H95)/H95</f>
        <v>1.9168871033656425E-2</v>
      </c>
      <c r="N95" s="40">
        <f t="shared" si="31"/>
        <v>1.9514093735469717</v>
      </c>
      <c r="O95" s="143">
        <f t="shared" si="32"/>
        <v>2.075992111100021</v>
      </c>
      <c r="P95" s="52">
        <f>(O95-N95)/N95</f>
        <v>6.3842440874721199E-2</v>
      </c>
    </row>
    <row r="96" spans="1:16" ht="26.25" customHeight="1" thickBot="1" x14ac:dyDescent="0.3">
      <c r="A96" s="12" t="s">
        <v>18</v>
      </c>
      <c r="B96" s="17">
        <v>1314515.5100000002</v>
      </c>
      <c r="C96" s="145">
        <v>1332595.3399999999</v>
      </c>
      <c r="D96" s="243">
        <f>SUM(D68:D95)</f>
        <v>0.99999999999999956</v>
      </c>
      <c r="E96" s="244">
        <f>SUM(E68:E95)</f>
        <v>0.99999999999999978</v>
      </c>
      <c r="F96" s="57">
        <f>(C96-B96)/B96</f>
        <v>1.3753987581325386E-2</v>
      </c>
      <c r="G96" s="1"/>
      <c r="H96" s="17">
        <v>291931.59199999995</v>
      </c>
      <c r="I96" s="145">
        <v>311993.71799999982</v>
      </c>
      <c r="J96" s="255">
        <f t="shared" si="35"/>
        <v>1</v>
      </c>
      <c r="K96" s="244">
        <f t="shared" si="36"/>
        <v>1</v>
      </c>
      <c r="L96" s="57">
        <f>(I96-H96)/H96</f>
        <v>6.8722010737364378E-2</v>
      </c>
      <c r="M96" s="1"/>
      <c r="N96" s="37">
        <f t="shared" si="31"/>
        <v>2.2208303346683209</v>
      </c>
      <c r="O96" s="150">
        <f t="shared" si="32"/>
        <v>2.3412487544793597</v>
      </c>
      <c r="P96" s="57">
        <f>(O96-N96)/N96</f>
        <v>5.4222250989300863E-2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140</v>
      </c>
      <c r="B1" s="4"/>
    </row>
    <row r="3" spans="1:19" ht="15.75" thickBot="1" x14ac:dyDescent="0.3"/>
    <row r="4" spans="1:19" x14ac:dyDescent="0.25">
      <c r="A4" s="330" t="s">
        <v>16</v>
      </c>
      <c r="B4" s="348"/>
      <c r="C4" s="348"/>
      <c r="D4" s="348"/>
      <c r="E4" s="351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7"/>
      <c r="M4" s="342" t="s">
        <v>104</v>
      </c>
      <c r="N4" s="342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9"/>
      <c r="B5" s="350"/>
      <c r="C5" s="350"/>
      <c r="D5" s="350"/>
      <c r="E5" s="352" t="s">
        <v>180</v>
      </c>
      <c r="F5" s="340"/>
      <c r="G5" s="344" t="str">
        <f>E5</f>
        <v>jan-out</v>
      </c>
      <c r="H5" s="344"/>
      <c r="I5" s="131" t="s">
        <v>138</v>
      </c>
      <c r="K5" s="339" t="str">
        <f>E5</f>
        <v>jan-out</v>
      </c>
      <c r="L5" s="340"/>
      <c r="M5" s="353" t="str">
        <f>E5</f>
        <v>jan-out</v>
      </c>
      <c r="N5" s="346"/>
      <c r="O5" s="131" t="str">
        <f>I5</f>
        <v>2022/2021</v>
      </c>
      <c r="Q5" s="339" t="str">
        <f>E5</f>
        <v>jan-out</v>
      </c>
      <c r="R5" s="340"/>
      <c r="S5" s="131" t="str">
        <f>O5</f>
        <v>2022/2021</v>
      </c>
    </row>
    <row r="6" spans="1:19" ht="15.75" thickBot="1" x14ac:dyDescent="0.3">
      <c r="A6" s="331"/>
      <c r="B6" s="356"/>
      <c r="C6" s="356"/>
      <c r="D6" s="356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472578.24000000057</v>
      </c>
      <c r="F7" s="145">
        <v>488273.25000000029</v>
      </c>
      <c r="G7" s="243">
        <f>E7/E15</f>
        <v>0.38985128633460997</v>
      </c>
      <c r="H7" s="244">
        <f>F7/F15</f>
        <v>0.40417028077988559</v>
      </c>
      <c r="I7" s="164">
        <f t="shared" ref="I7:I18" si="0">(F7-E7)/E7</f>
        <v>3.3211452986069985E-2</v>
      </c>
      <c r="J7" s="1"/>
      <c r="K7" s="17">
        <v>118481.72199999994</v>
      </c>
      <c r="L7" s="145">
        <v>124232.08399999978</v>
      </c>
      <c r="M7" s="243">
        <f>K7/K15</f>
        <v>0.34850299710133398</v>
      </c>
      <c r="N7" s="244">
        <f>L7/L15</f>
        <v>0.34951359344244631</v>
      </c>
      <c r="O7" s="164">
        <f t="shared" ref="O7:O18" si="1">(L7-K7)/K7</f>
        <v>4.8533747677973915E-2</v>
      </c>
      <c r="P7" s="1"/>
      <c r="Q7" s="187">
        <f t="shared" ref="Q7:R18" si="2">(K7/E7)*10</f>
        <v>2.5071345223174006</v>
      </c>
      <c r="R7" s="188">
        <f t="shared" si="2"/>
        <v>2.5443147663731263</v>
      </c>
      <c r="S7" s="55">
        <f>(R7-Q7)/Q7</f>
        <v>1.4829776274373617E-2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406424.26000000053</v>
      </c>
      <c r="F8" s="181">
        <v>397140.54000000033</v>
      </c>
      <c r="G8" s="245">
        <f>E8/E7</f>
        <v>0.86001475649831027</v>
      </c>
      <c r="H8" s="246">
        <f>F8/F7</f>
        <v>0.81335715196357794</v>
      </c>
      <c r="I8" s="206">
        <f t="shared" si="0"/>
        <v>-2.2842435636101527E-2</v>
      </c>
      <c r="K8" s="180">
        <v>107281.81199999993</v>
      </c>
      <c r="L8" s="181">
        <v>108237.24599999978</v>
      </c>
      <c r="M8" s="250">
        <f>K8/K7</f>
        <v>0.90547141102490047</v>
      </c>
      <c r="N8" s="246">
        <f>L8/L7</f>
        <v>0.87125034463721918</v>
      </c>
      <c r="O8" s="207">
        <f t="shared" si="1"/>
        <v>8.9058339171214675E-3</v>
      </c>
      <c r="Q8" s="189">
        <f t="shared" si="2"/>
        <v>2.639650792499439</v>
      </c>
      <c r="R8" s="190">
        <f t="shared" si="2"/>
        <v>2.7254141820928099</v>
      </c>
      <c r="S8" s="182">
        <f t="shared" ref="S8:S18" si="3">(R8-Q8)/Q8</f>
        <v>3.2490430111841835E-2</v>
      </c>
    </row>
    <row r="9" spans="1:19" ht="24" customHeight="1" x14ac:dyDescent="0.25">
      <c r="A9" s="8"/>
      <c r="B9" t="s">
        <v>37</v>
      </c>
      <c r="E9" s="19">
        <v>62674.950000000033</v>
      </c>
      <c r="F9" s="140">
        <v>85537.969999999972</v>
      </c>
      <c r="G9" s="247">
        <f>E9/E7</f>
        <v>0.13262343606849092</v>
      </c>
      <c r="H9" s="215">
        <f>F9/F7</f>
        <v>0.17518463278502339</v>
      </c>
      <c r="I9" s="182">
        <f t="shared" si="0"/>
        <v>0.36478720764834954</v>
      </c>
      <c r="K9" s="19">
        <v>10374.885999999999</v>
      </c>
      <c r="L9" s="140">
        <v>14719.352999999996</v>
      </c>
      <c r="M9" s="247">
        <f>K9/K7</f>
        <v>8.7565287074406334E-2</v>
      </c>
      <c r="N9" s="215">
        <f>L9/L7</f>
        <v>0.11848270210133496</v>
      </c>
      <c r="O9" s="182">
        <f t="shared" si="1"/>
        <v>0.41874840841624644</v>
      </c>
      <c r="Q9" s="189">
        <f t="shared" si="2"/>
        <v>1.6553481095716858</v>
      </c>
      <c r="R9" s="190">
        <f t="shared" si="2"/>
        <v>1.7207975592593558</v>
      </c>
      <c r="S9" s="182">
        <f t="shared" si="3"/>
        <v>3.9538178893746313E-2</v>
      </c>
    </row>
    <row r="10" spans="1:19" ht="24" customHeight="1" thickBot="1" x14ac:dyDescent="0.3">
      <c r="A10" s="8"/>
      <c r="B10" t="s">
        <v>36</v>
      </c>
      <c r="E10" s="19">
        <v>3479.0299999999997</v>
      </c>
      <c r="F10" s="140">
        <v>5594.7400000000007</v>
      </c>
      <c r="G10" s="247">
        <f>E10/E7</f>
        <v>7.3618074331987769E-3</v>
      </c>
      <c r="H10" s="215">
        <f>F10/F7</f>
        <v>1.1458215251398673E-2</v>
      </c>
      <c r="I10" s="186">
        <f t="shared" si="0"/>
        <v>0.60813215177793845</v>
      </c>
      <c r="K10" s="19">
        <v>825.02399999999977</v>
      </c>
      <c r="L10" s="140">
        <v>1275.4850000000001</v>
      </c>
      <c r="M10" s="247">
        <f>K10/K7</f>
        <v>6.9633019006931736E-3</v>
      </c>
      <c r="N10" s="215">
        <f>L10/L7</f>
        <v>1.0266953261445749E-2</v>
      </c>
      <c r="O10" s="209">
        <f t="shared" si="1"/>
        <v>0.54599744977115872</v>
      </c>
      <c r="Q10" s="189">
        <f t="shared" si="2"/>
        <v>2.3714196198365629</v>
      </c>
      <c r="R10" s="190">
        <f t="shared" si="2"/>
        <v>2.2797931628636898</v>
      </c>
      <c r="S10" s="182">
        <f t="shared" si="3"/>
        <v>-3.863780842767419E-2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739623.07000000286</v>
      </c>
      <c r="F11" s="145">
        <v>719814.71000000241</v>
      </c>
      <c r="G11" s="243">
        <f>E11/E15</f>
        <v>0.61014871366539014</v>
      </c>
      <c r="H11" s="244">
        <f>F11/F15</f>
        <v>0.59582971922011441</v>
      </c>
      <c r="I11" s="164">
        <f t="shared" si="0"/>
        <v>-2.6781695708870162E-2</v>
      </c>
      <c r="J11" s="1"/>
      <c r="K11" s="17">
        <v>221491.60100000023</v>
      </c>
      <c r="L11" s="145">
        <v>231210.69799999939</v>
      </c>
      <c r="M11" s="243">
        <f>K11/K15</f>
        <v>0.65149700289866608</v>
      </c>
      <c r="N11" s="244">
        <f>L11/L15</f>
        <v>0.65048640655755363</v>
      </c>
      <c r="O11" s="164">
        <f t="shared" si="1"/>
        <v>4.388020564264717E-2</v>
      </c>
      <c r="Q11" s="191">
        <f t="shared" si="2"/>
        <v>2.9946551153413776</v>
      </c>
      <c r="R11" s="192">
        <f t="shared" si="2"/>
        <v>3.2120863159353692</v>
      </c>
      <c r="S11" s="57">
        <f t="shared" si="3"/>
        <v>7.2606424519507773E-2</v>
      </c>
    </row>
    <row r="12" spans="1:19" s="3" customFormat="1" ht="24" customHeight="1" x14ac:dyDescent="0.25">
      <c r="A12" s="46"/>
      <c r="B12" s="3" t="s">
        <v>33</v>
      </c>
      <c r="E12" s="31">
        <v>684759.15000000293</v>
      </c>
      <c r="F12" s="141">
        <v>670186.50000000244</v>
      </c>
      <c r="G12" s="247">
        <f>E12/E11</f>
        <v>0.92582178379049251</v>
      </c>
      <c r="H12" s="215">
        <f>F12/F11</f>
        <v>0.93105418754223601</v>
      </c>
      <c r="I12" s="206">
        <f t="shared" si="0"/>
        <v>-2.1281424278887587E-2</v>
      </c>
      <c r="K12" s="31">
        <v>212556.71900000022</v>
      </c>
      <c r="L12" s="141">
        <v>222960.48599999939</v>
      </c>
      <c r="M12" s="247">
        <f>K12/K11</f>
        <v>0.95966040265337194</v>
      </c>
      <c r="N12" s="215">
        <f>L12/L11</f>
        <v>0.96431734313608608</v>
      </c>
      <c r="O12" s="206">
        <f t="shared" si="1"/>
        <v>4.8945839251494878E-2</v>
      </c>
      <c r="Q12" s="189">
        <f t="shared" si="2"/>
        <v>3.1041092185478547</v>
      </c>
      <c r="R12" s="190">
        <f t="shared" si="2"/>
        <v>3.3268423938709386</v>
      </c>
      <c r="S12" s="182">
        <f t="shared" si="3"/>
        <v>7.1754297172340331E-2</v>
      </c>
    </row>
    <row r="13" spans="1:19" ht="24" customHeight="1" x14ac:dyDescent="0.25">
      <c r="A13" s="8"/>
      <c r="B13" s="3" t="s">
        <v>37</v>
      </c>
      <c r="D13" s="3"/>
      <c r="E13" s="19">
        <v>50149.71</v>
      </c>
      <c r="F13" s="140">
        <v>45912.869999999988</v>
      </c>
      <c r="G13" s="247">
        <f>E13/E11</f>
        <v>6.7804415565349802E-2</v>
      </c>
      <c r="H13" s="215">
        <f>F13/F11</f>
        <v>6.3784289709777994E-2</v>
      </c>
      <c r="I13" s="182">
        <f t="shared" si="0"/>
        <v>-8.4483838490791094E-2</v>
      </c>
      <c r="K13" s="19">
        <v>8331.0099999999966</v>
      </c>
      <c r="L13" s="140">
        <v>7795.135000000002</v>
      </c>
      <c r="M13" s="247">
        <f>K13/K11</f>
        <v>3.7613209541069635E-2</v>
      </c>
      <c r="N13" s="215">
        <f>L13/L11</f>
        <v>3.3714421812783169E-2</v>
      </c>
      <c r="O13" s="182">
        <f t="shared" si="1"/>
        <v>-6.4322933233784949E-2</v>
      </c>
      <c r="Q13" s="189">
        <f t="shared" si="2"/>
        <v>1.6612279512683117</v>
      </c>
      <c r="R13" s="190">
        <f t="shared" si="2"/>
        <v>1.6978104396436127</v>
      </c>
      <c r="S13" s="182">
        <f t="shared" si="3"/>
        <v>2.2021353750622266E-2</v>
      </c>
    </row>
    <row r="14" spans="1:19" ht="24" customHeight="1" thickBot="1" x14ac:dyDescent="0.3">
      <c r="A14" s="8"/>
      <c r="B14" t="s">
        <v>36</v>
      </c>
      <c r="E14" s="19">
        <v>4714.2100000000009</v>
      </c>
      <c r="F14" s="140">
        <v>3715.3399999999997</v>
      </c>
      <c r="G14" s="247">
        <f>E14/E11</f>
        <v>6.373800644157818E-3</v>
      </c>
      <c r="H14" s="215">
        <f>F14/F11</f>
        <v>5.1615227479860576E-3</v>
      </c>
      <c r="I14" s="186">
        <f t="shared" si="0"/>
        <v>-0.21188491815171601</v>
      </c>
      <c r="K14" s="19">
        <v>603.87199999999996</v>
      </c>
      <c r="L14" s="140">
        <v>455.07700000000017</v>
      </c>
      <c r="M14" s="247">
        <f>K14/K11</f>
        <v>2.7263878055583668E-3</v>
      </c>
      <c r="N14" s="215">
        <f>L14/L11</f>
        <v>1.9682350511307282E-3</v>
      </c>
      <c r="O14" s="209">
        <f t="shared" si="1"/>
        <v>-0.24640155529648633</v>
      </c>
      <c r="Q14" s="189">
        <f t="shared" si="2"/>
        <v>1.2809611790734818</v>
      </c>
      <c r="R14" s="190">
        <f t="shared" si="2"/>
        <v>1.2248596359956294</v>
      </c>
      <c r="S14" s="182">
        <f t="shared" si="3"/>
        <v>-4.3796442854287451E-2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1212201.3100000033</v>
      </c>
      <c r="F15" s="145">
        <v>1208087.9600000028</v>
      </c>
      <c r="G15" s="243">
        <f>G7+G11</f>
        <v>1</v>
      </c>
      <c r="H15" s="244">
        <f>H7+H11</f>
        <v>1</v>
      </c>
      <c r="I15" s="164">
        <f t="shared" si="0"/>
        <v>-3.3932895188840766E-3</v>
      </c>
      <c r="J15" s="1"/>
      <c r="K15" s="17">
        <v>339973.32300000015</v>
      </c>
      <c r="L15" s="145">
        <v>355442.78199999919</v>
      </c>
      <c r="M15" s="243">
        <f>M7+M11</f>
        <v>1</v>
      </c>
      <c r="N15" s="244">
        <f>N7+N11</f>
        <v>1</v>
      </c>
      <c r="O15" s="164">
        <f t="shared" si="1"/>
        <v>4.5501978989095672E-2</v>
      </c>
      <c r="Q15" s="191">
        <f t="shared" si="2"/>
        <v>2.8045945850363685</v>
      </c>
      <c r="R15" s="192">
        <f t="shared" si="2"/>
        <v>2.9421929012519783</v>
      </c>
      <c r="S15" s="57">
        <f t="shared" si="3"/>
        <v>4.9061749227411244E-2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1091183.4100000034</v>
      </c>
      <c r="F16" s="181">
        <f t="shared" ref="F16:F17" si="4">F8+F12</f>
        <v>1067327.0400000028</v>
      </c>
      <c r="G16" s="245">
        <f>E16/E15</f>
        <v>0.90016682955077854</v>
      </c>
      <c r="H16" s="246">
        <f>F16/F15</f>
        <v>0.88348454362544959</v>
      </c>
      <c r="I16" s="207">
        <f t="shared" si="0"/>
        <v>-2.1862841554748807E-2</v>
      </c>
      <c r="J16" s="3"/>
      <c r="K16" s="180">
        <f t="shared" ref="K16:L18" si="5">K8+K12</f>
        <v>319838.53100000013</v>
      </c>
      <c r="L16" s="181">
        <f t="shared" si="5"/>
        <v>331197.73199999915</v>
      </c>
      <c r="M16" s="250">
        <f>K16/K15</f>
        <v>0.94077537666095057</v>
      </c>
      <c r="N16" s="246">
        <f>L16/L15</f>
        <v>0.9317891620598443</v>
      </c>
      <c r="O16" s="207">
        <f t="shared" si="1"/>
        <v>3.5515423874927086E-2</v>
      </c>
      <c r="P16" s="3"/>
      <c r="Q16" s="189">
        <f t="shared" si="2"/>
        <v>2.9311161448101481</v>
      </c>
      <c r="R16" s="190">
        <f t="shared" si="2"/>
        <v>3.1030576345184535</v>
      </c>
      <c r="S16" s="182">
        <f t="shared" si="3"/>
        <v>5.8660756249030256E-2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112824.66000000003</v>
      </c>
      <c r="F17" s="140">
        <f t="shared" si="4"/>
        <v>131450.83999999997</v>
      </c>
      <c r="G17" s="248">
        <f>E17/E15</f>
        <v>9.3074194087448825E-2</v>
      </c>
      <c r="H17" s="215">
        <f>F17/F15</f>
        <v>0.10880899764947552</v>
      </c>
      <c r="I17" s="182">
        <f t="shared" si="0"/>
        <v>0.16508961781936618</v>
      </c>
      <c r="K17" s="19">
        <f t="shared" si="5"/>
        <v>18705.895999999993</v>
      </c>
      <c r="L17" s="140">
        <f t="shared" si="5"/>
        <v>22514.487999999998</v>
      </c>
      <c r="M17" s="247">
        <f>K17/K15</f>
        <v>5.5021658272875681E-2</v>
      </c>
      <c r="N17" s="215">
        <f>L17/L15</f>
        <v>6.3342088066371399E-2</v>
      </c>
      <c r="O17" s="182">
        <f t="shared" si="1"/>
        <v>0.20360382630161131</v>
      </c>
      <c r="Q17" s="189">
        <f t="shared" si="2"/>
        <v>1.657961654836805</v>
      </c>
      <c r="R17" s="190">
        <f t="shared" si="2"/>
        <v>1.7127686669784692</v>
      </c>
      <c r="S17" s="182">
        <f t="shared" si="3"/>
        <v>3.3056863517786778E-2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8193.2400000000016</v>
      </c>
      <c r="F18" s="142">
        <f>F10+F14</f>
        <v>9310.08</v>
      </c>
      <c r="G18" s="249">
        <f>E18/E15</f>
        <v>6.7589763617727644E-3</v>
      </c>
      <c r="H18" s="221">
        <f>F18/F15</f>
        <v>7.7064587250749344E-3</v>
      </c>
      <c r="I18" s="208">
        <f t="shared" si="0"/>
        <v>0.13631237459173637</v>
      </c>
      <c r="K18" s="21">
        <f t="shared" si="5"/>
        <v>1428.8959999999997</v>
      </c>
      <c r="L18" s="142">
        <f t="shared" si="5"/>
        <v>1730.5620000000004</v>
      </c>
      <c r="M18" s="249">
        <f>K18/K15</f>
        <v>4.2029650661737335E-3</v>
      </c>
      <c r="N18" s="221">
        <f>L18/L15</f>
        <v>4.8687498737841981E-3</v>
      </c>
      <c r="O18" s="208">
        <f t="shared" si="1"/>
        <v>0.21111823393724993</v>
      </c>
      <c r="Q18" s="193">
        <f t="shared" si="2"/>
        <v>1.7439938290590773</v>
      </c>
      <c r="R18" s="194">
        <f t="shared" si="2"/>
        <v>1.8588046504433908</v>
      </c>
      <c r="S18" s="186">
        <f t="shared" si="3"/>
        <v>6.583212593490452E-2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141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F5</f>
        <v>2022/2021</v>
      </c>
    </row>
    <row r="6" spans="1:16" ht="19.5" customHeight="1" thickBot="1" x14ac:dyDescent="0.3">
      <c r="A6" s="359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161363.26999999996</v>
      </c>
      <c r="C7" s="147">
        <v>152208.70000000004</v>
      </c>
      <c r="D7" s="247">
        <f>B7/$B$33</f>
        <v>0.13311590135140181</v>
      </c>
      <c r="E7" s="246">
        <f>C7/$C$33</f>
        <v>0.1259914054602449</v>
      </c>
      <c r="F7" s="52">
        <f>(C7-B7)/B7</f>
        <v>-5.6732675286017206E-2</v>
      </c>
      <c r="H7" s="39">
        <v>45284.855999999992</v>
      </c>
      <c r="I7" s="147">
        <v>47118.77199999999</v>
      </c>
      <c r="J7" s="247">
        <f>H7/$H$33</f>
        <v>0.13320120414271444</v>
      </c>
      <c r="K7" s="246">
        <f>I7/$I$33</f>
        <v>0.13256359219020514</v>
      </c>
      <c r="L7" s="52">
        <f>(I7-H7)/H7</f>
        <v>4.0497335356437875E-2</v>
      </c>
      <c r="N7" s="27">
        <f t="shared" ref="N7:O33" si="0">(H7/B7)*10</f>
        <v>2.8063918139487383</v>
      </c>
      <c r="O7" s="151">
        <f t="shared" si="0"/>
        <v>3.0956687758321291</v>
      </c>
      <c r="P7" s="61">
        <f>(O7-N7)/N7</f>
        <v>0.10307789541203199</v>
      </c>
    </row>
    <row r="8" spans="1:16" ht="20.100000000000001" customHeight="1" x14ac:dyDescent="0.25">
      <c r="A8" s="8" t="s">
        <v>155</v>
      </c>
      <c r="B8" s="19">
        <v>156481.16999999995</v>
      </c>
      <c r="C8" s="140">
        <v>143788.27999999991</v>
      </c>
      <c r="D8" s="247">
        <f t="shared" ref="D8:D32" si="1">B8/$B$33</f>
        <v>0.12908843498939959</v>
      </c>
      <c r="E8" s="215">
        <f t="shared" ref="E8:E32" si="2">C8/$C$33</f>
        <v>0.11902136662300647</v>
      </c>
      <c r="F8" s="52">
        <f t="shared" ref="F8:F33" si="3">(C8-B8)/B8</f>
        <v>-8.1114488088247588E-2</v>
      </c>
      <c r="H8" s="19">
        <v>47433.677999999964</v>
      </c>
      <c r="I8" s="140">
        <v>46001.701999999983</v>
      </c>
      <c r="J8" s="247">
        <f t="shared" ref="J8:J32" si="4">H8/$H$33</f>
        <v>0.13952176477093753</v>
      </c>
      <c r="K8" s="215">
        <f t="shared" ref="K8:K32" si="5">I8/$I$33</f>
        <v>0.12942083600954929</v>
      </c>
      <c r="L8" s="52">
        <f t="shared" ref="L8:L33" si="6">(I8-H8)/H8</f>
        <v>-3.0189014649042851E-2</v>
      </c>
      <c r="N8" s="27">
        <f t="shared" si="0"/>
        <v>3.0312706634287041</v>
      </c>
      <c r="O8" s="152">
        <f t="shared" si="0"/>
        <v>3.1992664492544187</v>
      </c>
      <c r="P8" s="52">
        <f t="shared" ref="P8:P71" si="7">(O8-N8)/N8</f>
        <v>5.5420912375964707E-2</v>
      </c>
    </row>
    <row r="9" spans="1:16" ht="20.100000000000001" customHeight="1" x14ac:dyDescent="0.25">
      <c r="A9" s="8" t="s">
        <v>156</v>
      </c>
      <c r="B9" s="19">
        <v>86816.360000000015</v>
      </c>
      <c r="C9" s="140">
        <v>87002.940000000017</v>
      </c>
      <c r="D9" s="247">
        <f t="shared" si="1"/>
        <v>7.161876437833585E-2</v>
      </c>
      <c r="E9" s="215">
        <f t="shared" si="2"/>
        <v>7.2017057433467063E-2</v>
      </c>
      <c r="F9" s="52">
        <f t="shared" si="3"/>
        <v>2.1491341032957578E-3</v>
      </c>
      <c r="H9" s="19">
        <v>30263.950999999997</v>
      </c>
      <c r="I9" s="140">
        <v>32257.155000000006</v>
      </c>
      <c r="J9" s="247">
        <f t="shared" si="4"/>
        <v>8.9018605145086638E-2</v>
      </c>
      <c r="K9" s="215">
        <f t="shared" si="5"/>
        <v>9.0752032770213931E-2</v>
      </c>
      <c r="L9" s="52">
        <f t="shared" si="6"/>
        <v>6.5860667035841064E-2</v>
      </c>
      <c r="N9" s="27">
        <f t="shared" si="0"/>
        <v>3.4859732658683216</v>
      </c>
      <c r="O9" s="152">
        <f t="shared" si="0"/>
        <v>3.7075936744206572</v>
      </c>
      <c r="P9" s="52">
        <f t="shared" si="7"/>
        <v>6.3574901942666559E-2</v>
      </c>
    </row>
    <row r="10" spans="1:16" ht="20.100000000000001" customHeight="1" x14ac:dyDescent="0.25">
      <c r="A10" s="8" t="s">
        <v>154</v>
      </c>
      <c r="B10" s="19">
        <v>113607.61</v>
      </c>
      <c r="C10" s="140">
        <v>106723.16999999998</v>
      </c>
      <c r="D10" s="247">
        <f t="shared" si="1"/>
        <v>9.3720085156482849E-2</v>
      </c>
      <c r="E10" s="215">
        <f t="shared" si="2"/>
        <v>8.8340562553077692E-2</v>
      </c>
      <c r="F10" s="52">
        <f t="shared" si="3"/>
        <v>-6.0598405335699053E-2</v>
      </c>
      <c r="H10" s="19">
        <v>30127.372000000007</v>
      </c>
      <c r="I10" s="140">
        <v>30169.961000000007</v>
      </c>
      <c r="J10" s="247">
        <f t="shared" si="4"/>
        <v>8.8616870683115356E-2</v>
      </c>
      <c r="K10" s="215">
        <f t="shared" si="5"/>
        <v>8.4879937159618585E-2</v>
      </c>
      <c r="L10" s="52">
        <f t="shared" si="6"/>
        <v>1.4136314312446479E-3</v>
      </c>
      <c r="N10" s="27">
        <f t="shared" si="0"/>
        <v>2.6518797464360007</v>
      </c>
      <c r="O10" s="152">
        <f t="shared" si="0"/>
        <v>2.8269363625536998</v>
      </c>
      <c r="P10" s="52">
        <f t="shared" si="7"/>
        <v>6.6012275388040081E-2</v>
      </c>
    </row>
    <row r="11" spans="1:16" ht="20.100000000000001" customHeight="1" x14ac:dyDescent="0.25">
      <c r="A11" s="8" t="s">
        <v>187</v>
      </c>
      <c r="B11" s="19">
        <v>99156.500000000015</v>
      </c>
      <c r="C11" s="140">
        <v>83587.309999999983</v>
      </c>
      <c r="D11" s="247">
        <f t="shared" si="1"/>
        <v>8.179870718008056E-2</v>
      </c>
      <c r="E11" s="215">
        <f t="shared" si="2"/>
        <v>6.9189755024129218E-2</v>
      </c>
      <c r="F11" s="52">
        <f t="shared" si="3"/>
        <v>-0.15701633276688901</v>
      </c>
      <c r="H11" s="19">
        <v>24864.586000000003</v>
      </c>
      <c r="I11" s="140">
        <v>21500.920000000009</v>
      </c>
      <c r="J11" s="247">
        <f t="shared" si="4"/>
        <v>7.3136873742296549E-2</v>
      </c>
      <c r="K11" s="215">
        <f t="shared" si="5"/>
        <v>6.049052361963566E-2</v>
      </c>
      <c r="L11" s="52">
        <f t="shared" si="6"/>
        <v>-0.13527938892688554</v>
      </c>
      <c r="N11" s="27">
        <f t="shared" si="0"/>
        <v>2.507610292819936</v>
      </c>
      <c r="O11" s="152">
        <f t="shared" si="0"/>
        <v>2.5722708387194197</v>
      </c>
      <c r="P11" s="52">
        <f t="shared" si="7"/>
        <v>2.578572359693487E-2</v>
      </c>
    </row>
    <row r="12" spans="1:16" ht="20.100000000000001" customHeight="1" x14ac:dyDescent="0.25">
      <c r="A12" s="8" t="s">
        <v>190</v>
      </c>
      <c r="B12" s="19">
        <v>80611.26999999996</v>
      </c>
      <c r="C12" s="140">
        <v>85860.739999999962</v>
      </c>
      <c r="D12" s="247">
        <f t="shared" si="1"/>
        <v>6.6499903386509296E-2</v>
      </c>
      <c r="E12" s="215">
        <f t="shared" si="2"/>
        <v>7.1071596475475174E-2</v>
      </c>
      <c r="F12" s="52">
        <f t="shared" si="3"/>
        <v>6.512079514440107E-2</v>
      </c>
      <c r="H12" s="19">
        <v>19011.427000000003</v>
      </c>
      <c r="I12" s="140">
        <v>20565.972999999998</v>
      </c>
      <c r="J12" s="247">
        <f t="shared" si="4"/>
        <v>5.5920349374000748E-2</v>
      </c>
      <c r="K12" s="215">
        <f t="shared" si="5"/>
        <v>5.7860150892021768E-2</v>
      </c>
      <c r="L12" s="52">
        <f t="shared" si="6"/>
        <v>8.1769032908471026E-2</v>
      </c>
      <c r="N12" s="27">
        <f t="shared" si="0"/>
        <v>2.3584080737097941</v>
      </c>
      <c r="O12" s="152">
        <f t="shared" si="0"/>
        <v>2.3952708770038562</v>
      </c>
      <c r="P12" s="52">
        <f t="shared" si="7"/>
        <v>1.563037529636533E-2</v>
      </c>
    </row>
    <row r="13" spans="1:16" ht="20.100000000000001" customHeight="1" x14ac:dyDescent="0.25">
      <c r="A13" s="8" t="s">
        <v>158</v>
      </c>
      <c r="B13" s="19">
        <v>48566.079999999987</v>
      </c>
      <c r="C13" s="140">
        <v>42524.03</v>
      </c>
      <c r="D13" s="247">
        <f t="shared" si="1"/>
        <v>4.0064368516480167E-2</v>
      </c>
      <c r="E13" s="215">
        <f t="shared" si="2"/>
        <v>3.5199448556709409E-2</v>
      </c>
      <c r="F13" s="52">
        <f t="shared" si="3"/>
        <v>-0.12440884666829173</v>
      </c>
      <c r="H13" s="19">
        <v>18191.407999999999</v>
      </c>
      <c r="I13" s="140">
        <v>16882.648000000001</v>
      </c>
      <c r="J13" s="247">
        <f t="shared" si="4"/>
        <v>5.3508339535217005E-2</v>
      </c>
      <c r="K13" s="215">
        <f t="shared" si="5"/>
        <v>4.7497512553230016E-2</v>
      </c>
      <c r="L13" s="52">
        <f t="shared" si="6"/>
        <v>-7.1943853933681134E-2</v>
      </c>
      <c r="N13" s="27">
        <f t="shared" si="0"/>
        <v>3.7457023502823379</v>
      </c>
      <c r="O13" s="152">
        <f t="shared" si="0"/>
        <v>3.9701429991466002</v>
      </c>
      <c r="P13" s="52">
        <f t="shared" si="7"/>
        <v>5.9919509847691114E-2</v>
      </c>
    </row>
    <row r="14" spans="1:16" ht="20.100000000000001" customHeight="1" x14ac:dyDescent="0.25">
      <c r="A14" s="8" t="s">
        <v>191</v>
      </c>
      <c r="B14" s="19">
        <v>64157.52</v>
      </c>
      <c r="C14" s="140">
        <v>66057.989999999991</v>
      </c>
      <c r="D14" s="247">
        <f t="shared" si="1"/>
        <v>5.2926456580054376E-2</v>
      </c>
      <c r="E14" s="215">
        <f t="shared" si="2"/>
        <v>5.4679785071279095E-2</v>
      </c>
      <c r="F14" s="52">
        <f t="shared" si="3"/>
        <v>2.9621936758153899E-2</v>
      </c>
      <c r="H14" s="19">
        <v>15797.591000000004</v>
      </c>
      <c r="I14" s="140">
        <v>16254.081999999997</v>
      </c>
      <c r="J14" s="247">
        <f t="shared" si="4"/>
        <v>4.646714883567498E-2</v>
      </c>
      <c r="K14" s="215">
        <f t="shared" si="5"/>
        <v>4.5729109783976415E-2</v>
      </c>
      <c r="L14" s="52">
        <f t="shared" si="6"/>
        <v>2.8896241205383314E-2</v>
      </c>
      <c r="N14" s="27">
        <f t="shared" si="0"/>
        <v>2.4623132253241717</v>
      </c>
      <c r="O14" s="152">
        <f t="shared" si="0"/>
        <v>2.4605777438883623</v>
      </c>
      <c r="P14" s="52">
        <f t="shared" si="7"/>
        <v>-7.0481749355060257E-4</v>
      </c>
    </row>
    <row r="15" spans="1:16" ht="20.100000000000001" customHeight="1" x14ac:dyDescent="0.25">
      <c r="A15" s="8" t="s">
        <v>186</v>
      </c>
      <c r="B15" s="19">
        <v>71826.210000000006</v>
      </c>
      <c r="C15" s="140">
        <v>72112.309999999983</v>
      </c>
      <c r="D15" s="247">
        <f t="shared" si="1"/>
        <v>5.9252707786629964E-2</v>
      </c>
      <c r="E15" s="215">
        <f t="shared" si="2"/>
        <v>5.9691274466471808E-2</v>
      </c>
      <c r="F15" s="52">
        <f t="shared" si="3"/>
        <v>3.9832256219557828E-3</v>
      </c>
      <c r="H15" s="19">
        <v>15320.836000000003</v>
      </c>
      <c r="I15" s="140">
        <v>15034.529999999997</v>
      </c>
      <c r="J15" s="247">
        <f t="shared" si="4"/>
        <v>4.5064818218104728E-2</v>
      </c>
      <c r="K15" s="215">
        <f t="shared" si="5"/>
        <v>4.2298031529586659E-2</v>
      </c>
      <c r="L15" s="52">
        <f t="shared" si="6"/>
        <v>-1.8687361446856156E-2</v>
      </c>
      <c r="N15" s="27">
        <f t="shared" si="0"/>
        <v>2.1330425202721961</v>
      </c>
      <c r="O15" s="152">
        <f t="shared" si="0"/>
        <v>2.0848770480379839</v>
      </c>
      <c r="P15" s="52">
        <f t="shared" si="7"/>
        <v>-2.2580643271970888E-2</v>
      </c>
    </row>
    <row r="16" spans="1:16" ht="20.100000000000001" customHeight="1" x14ac:dyDescent="0.25">
      <c r="A16" s="8" t="s">
        <v>157</v>
      </c>
      <c r="B16" s="19">
        <v>18911.440000000006</v>
      </c>
      <c r="C16" s="140">
        <v>27920.879999999983</v>
      </c>
      <c r="D16" s="247">
        <f t="shared" si="1"/>
        <v>1.5600907080359463E-2</v>
      </c>
      <c r="E16" s="215">
        <f t="shared" si="2"/>
        <v>2.3111628395005274E-2</v>
      </c>
      <c r="F16" s="52">
        <f t="shared" si="3"/>
        <v>0.47640158549533901</v>
      </c>
      <c r="H16" s="19">
        <v>5852.7520000000004</v>
      </c>
      <c r="I16" s="140">
        <v>10071.498000000005</v>
      </c>
      <c r="J16" s="247">
        <f t="shared" si="4"/>
        <v>1.7215327215541559E-2</v>
      </c>
      <c r="K16" s="215">
        <f t="shared" si="5"/>
        <v>2.8335075320224126E-2</v>
      </c>
      <c r="L16" s="52">
        <f t="shared" si="6"/>
        <v>0.72081407173924406</v>
      </c>
      <c r="N16" s="27">
        <f t="shared" si="0"/>
        <v>3.0948209126327759</v>
      </c>
      <c r="O16" s="152">
        <f t="shared" si="0"/>
        <v>3.6071563646991112</v>
      </c>
      <c r="P16" s="52">
        <f t="shared" si="7"/>
        <v>0.16554607407977268</v>
      </c>
    </row>
    <row r="17" spans="1:16" ht="20.100000000000001" customHeight="1" x14ac:dyDescent="0.25">
      <c r="A17" s="8" t="s">
        <v>188</v>
      </c>
      <c r="B17" s="19">
        <v>23548.260000000009</v>
      </c>
      <c r="C17" s="140">
        <v>30006.510000000006</v>
      </c>
      <c r="D17" s="247">
        <f t="shared" si="1"/>
        <v>1.942603081331435E-2</v>
      </c>
      <c r="E17" s="215">
        <f t="shared" si="2"/>
        <v>2.4838017589381502E-2</v>
      </c>
      <c r="F17" s="52">
        <f t="shared" si="3"/>
        <v>0.27425593228544248</v>
      </c>
      <c r="H17" s="19">
        <v>7281.3559999999998</v>
      </c>
      <c r="I17" s="140">
        <v>9496.8210000000036</v>
      </c>
      <c r="J17" s="247">
        <f t="shared" si="4"/>
        <v>2.1417433390795784E-2</v>
      </c>
      <c r="K17" s="215">
        <f t="shared" si="5"/>
        <v>2.6718283450752427E-2</v>
      </c>
      <c r="L17" s="52">
        <f t="shared" si="6"/>
        <v>0.30426544176661652</v>
      </c>
      <c r="N17" s="27">
        <f t="shared" si="0"/>
        <v>3.0920993737966191</v>
      </c>
      <c r="O17" s="152">
        <f t="shared" si="0"/>
        <v>3.1649202123139286</v>
      </c>
      <c r="P17" s="52">
        <f t="shared" si="7"/>
        <v>2.3550613907953662E-2</v>
      </c>
    </row>
    <row r="18" spans="1:16" ht="20.100000000000001" customHeight="1" x14ac:dyDescent="0.25">
      <c r="A18" s="8" t="s">
        <v>195</v>
      </c>
      <c r="B18" s="19">
        <v>22856.98</v>
      </c>
      <c r="C18" s="140">
        <v>32950.6</v>
      </c>
      <c r="D18" s="247">
        <f t="shared" si="1"/>
        <v>1.8855762497072381E-2</v>
      </c>
      <c r="E18" s="215">
        <f t="shared" si="2"/>
        <v>2.7275000737529087E-2</v>
      </c>
      <c r="F18" s="52">
        <f t="shared" si="3"/>
        <v>0.44159902139302737</v>
      </c>
      <c r="H18" s="19">
        <v>5126.5139999999974</v>
      </c>
      <c r="I18" s="140">
        <v>7422.1350000000011</v>
      </c>
      <c r="J18" s="247">
        <f t="shared" si="4"/>
        <v>1.5079165490875877E-2</v>
      </c>
      <c r="K18" s="215">
        <f t="shared" si="5"/>
        <v>2.0881377751539209E-2</v>
      </c>
      <c r="L18" s="52">
        <f t="shared" si="6"/>
        <v>0.44779376394953857</v>
      </c>
      <c r="N18" s="27">
        <f t="shared" si="0"/>
        <v>2.2428658554192187</v>
      </c>
      <c r="O18" s="152">
        <f t="shared" si="0"/>
        <v>2.2525037480349375</v>
      </c>
      <c r="P18" s="52">
        <f t="shared" si="7"/>
        <v>4.2971328813231017E-3</v>
      </c>
    </row>
    <row r="19" spans="1:16" ht="20.100000000000001" customHeight="1" x14ac:dyDescent="0.25">
      <c r="A19" s="8" t="s">
        <v>189</v>
      </c>
      <c r="B19" s="19">
        <v>23594.21999999999</v>
      </c>
      <c r="C19" s="140">
        <v>25869.220000000005</v>
      </c>
      <c r="D19" s="247">
        <f t="shared" si="1"/>
        <v>1.9463945307896097E-2</v>
      </c>
      <c r="E19" s="215">
        <f t="shared" si="2"/>
        <v>2.1413358014096932E-2</v>
      </c>
      <c r="F19" s="52">
        <f t="shared" si="3"/>
        <v>9.6421920283866785E-2</v>
      </c>
      <c r="H19" s="19">
        <v>6610.9380000000019</v>
      </c>
      <c r="I19" s="140">
        <v>7193.0599999999995</v>
      </c>
      <c r="J19" s="247">
        <f t="shared" si="4"/>
        <v>1.9445461019304749E-2</v>
      </c>
      <c r="K19" s="215">
        <f t="shared" si="5"/>
        <v>2.023689990137428E-2</v>
      </c>
      <c r="L19" s="52">
        <f t="shared" si="6"/>
        <v>8.8054372919545973E-2</v>
      </c>
      <c r="N19" s="27">
        <f t="shared" si="0"/>
        <v>2.8019311509344256</v>
      </c>
      <c r="O19" s="152">
        <f t="shared" si="0"/>
        <v>2.7805476933591344</v>
      </c>
      <c r="P19" s="52">
        <f t="shared" si="7"/>
        <v>-7.6316855851935907E-3</v>
      </c>
    </row>
    <row r="20" spans="1:16" ht="20.100000000000001" customHeight="1" x14ac:dyDescent="0.25">
      <c r="A20" s="8" t="s">
        <v>159</v>
      </c>
      <c r="B20" s="19">
        <v>33542.639999999978</v>
      </c>
      <c r="C20" s="140">
        <v>25795.29</v>
      </c>
      <c r="D20" s="247">
        <f t="shared" si="1"/>
        <v>2.7670849489512591E-2</v>
      </c>
      <c r="E20" s="215">
        <f t="shared" si="2"/>
        <v>2.1352162138922409E-2</v>
      </c>
      <c r="F20" s="52">
        <f t="shared" si="3"/>
        <v>-0.2309701919705778</v>
      </c>
      <c r="H20" s="19">
        <v>8362.8139999999967</v>
      </c>
      <c r="I20" s="140">
        <v>7020.2789999999995</v>
      </c>
      <c r="J20" s="247">
        <f t="shared" si="4"/>
        <v>2.4598441801858661E-2</v>
      </c>
      <c r="K20" s="215">
        <f t="shared" si="5"/>
        <v>1.9750799159567685E-2</v>
      </c>
      <c r="L20" s="52">
        <f t="shared" si="6"/>
        <v>-0.16053627403407486</v>
      </c>
      <c r="N20" s="27">
        <f t="shared" si="0"/>
        <v>2.4931889678331824</v>
      </c>
      <c r="O20" s="152">
        <f t="shared" si="0"/>
        <v>2.7215352104977302</v>
      </c>
      <c r="P20" s="52">
        <f t="shared" si="7"/>
        <v>9.1588020647709767E-2</v>
      </c>
    </row>
    <row r="21" spans="1:16" ht="20.100000000000001" customHeight="1" x14ac:dyDescent="0.25">
      <c r="A21" s="8" t="s">
        <v>193</v>
      </c>
      <c r="B21" s="19">
        <v>20989.459999999992</v>
      </c>
      <c r="C21" s="140">
        <v>22479.909999999993</v>
      </c>
      <c r="D21" s="247">
        <f t="shared" si="1"/>
        <v>1.7315160301220926E-2</v>
      </c>
      <c r="E21" s="215">
        <f t="shared" si="2"/>
        <v>1.8607842097855196E-2</v>
      </c>
      <c r="F21" s="52">
        <f t="shared" si="3"/>
        <v>7.1009449504656208E-2</v>
      </c>
      <c r="H21" s="19">
        <v>6001.0020000000004</v>
      </c>
      <c r="I21" s="140">
        <v>6991.0959999999995</v>
      </c>
      <c r="J21" s="247">
        <f t="shared" si="4"/>
        <v>1.7651390841627892E-2</v>
      </c>
      <c r="K21" s="215">
        <f t="shared" si="5"/>
        <v>1.9668695930924823E-2</v>
      </c>
      <c r="L21" s="52">
        <f t="shared" si="6"/>
        <v>0.16498811365168667</v>
      </c>
      <c r="N21" s="27">
        <f t="shared" si="0"/>
        <v>2.8590549733056507</v>
      </c>
      <c r="O21" s="152">
        <f t="shared" si="0"/>
        <v>3.109930600255963</v>
      </c>
      <c r="P21" s="52">
        <f t="shared" si="7"/>
        <v>8.7747745074047631E-2</v>
      </c>
    </row>
    <row r="22" spans="1:16" ht="20.100000000000001" customHeight="1" x14ac:dyDescent="0.25">
      <c r="A22" s="8" t="s">
        <v>194</v>
      </c>
      <c r="B22" s="19">
        <v>15800.699999999995</v>
      </c>
      <c r="C22" s="140">
        <v>15642.270000000008</v>
      </c>
      <c r="D22" s="247">
        <f t="shared" si="1"/>
        <v>1.3034716156180366E-2</v>
      </c>
      <c r="E22" s="215">
        <f t="shared" si="2"/>
        <v>1.2947956206764956E-2</v>
      </c>
      <c r="F22" s="52">
        <f t="shared" si="3"/>
        <v>-1.0026770965842501E-2</v>
      </c>
      <c r="H22" s="19">
        <v>5196.292000000004</v>
      </c>
      <c r="I22" s="140">
        <v>5180.1450000000013</v>
      </c>
      <c r="J22" s="247">
        <f t="shared" si="4"/>
        <v>1.5284411006565961E-2</v>
      </c>
      <c r="K22" s="215">
        <f t="shared" si="5"/>
        <v>1.4573780260362696E-2</v>
      </c>
      <c r="L22" s="52">
        <f t="shared" si="6"/>
        <v>-3.1074081287199894E-3</v>
      </c>
      <c r="N22" s="27">
        <f t="shared" si="0"/>
        <v>3.288646705525708</v>
      </c>
      <c r="O22" s="152">
        <f t="shared" si="0"/>
        <v>3.311632518809609</v>
      </c>
      <c r="P22" s="52">
        <f t="shared" si="7"/>
        <v>6.9894443952520941E-3</v>
      </c>
    </row>
    <row r="23" spans="1:16" ht="20.100000000000001" customHeight="1" x14ac:dyDescent="0.25">
      <c r="A23" s="8" t="s">
        <v>164</v>
      </c>
      <c r="B23" s="19">
        <v>14010.779999999995</v>
      </c>
      <c r="C23" s="140">
        <v>21662.770000000004</v>
      </c>
      <c r="D23" s="247">
        <f t="shared" si="1"/>
        <v>1.1558129730118839E-2</v>
      </c>
      <c r="E23" s="215">
        <f t="shared" si="2"/>
        <v>1.793145095163436E-2</v>
      </c>
      <c r="F23" s="52">
        <f t="shared" si="3"/>
        <v>0.54615017864815607</v>
      </c>
      <c r="H23" s="19">
        <v>3084.338999999999</v>
      </c>
      <c r="I23" s="140">
        <v>4715.5770000000011</v>
      </c>
      <c r="J23" s="247">
        <f t="shared" si="4"/>
        <v>9.0722971225598165E-3</v>
      </c>
      <c r="K23" s="215">
        <f t="shared" si="5"/>
        <v>1.3266768207998105E-2</v>
      </c>
      <c r="L23" s="52">
        <f t="shared" si="6"/>
        <v>0.52887766228031441</v>
      </c>
      <c r="N23" s="27">
        <f t="shared" si="0"/>
        <v>2.2014042044768387</v>
      </c>
      <c r="O23" s="152">
        <f t="shared" si="0"/>
        <v>2.1768116450481632</v>
      </c>
      <c r="P23" s="52">
        <f t="shared" si="7"/>
        <v>-1.1171305741427866E-2</v>
      </c>
    </row>
    <row r="24" spans="1:16" ht="20.100000000000001" customHeight="1" x14ac:dyDescent="0.25">
      <c r="A24" s="8" t="s">
        <v>163</v>
      </c>
      <c r="B24" s="19">
        <v>20859.399999999998</v>
      </c>
      <c r="C24" s="140">
        <v>12436.09</v>
      </c>
      <c r="D24" s="247">
        <f t="shared" si="1"/>
        <v>1.7207867891183858E-2</v>
      </c>
      <c r="E24" s="215">
        <f t="shared" si="2"/>
        <v>1.0294026934926167E-2</v>
      </c>
      <c r="F24" s="52">
        <f t="shared" si="3"/>
        <v>-0.40381362838816065</v>
      </c>
      <c r="H24" s="19">
        <v>7116.8699999999981</v>
      </c>
      <c r="I24" s="140">
        <v>4385.6829999999991</v>
      </c>
      <c r="J24" s="247">
        <f t="shared" si="4"/>
        <v>2.093361307645894E-2</v>
      </c>
      <c r="K24" s="215">
        <f t="shared" si="5"/>
        <v>1.2338646955559781E-2</v>
      </c>
      <c r="L24" s="52">
        <f t="shared" si="6"/>
        <v>-0.38376238430658416</v>
      </c>
      <c r="N24" s="27">
        <f t="shared" si="0"/>
        <v>3.4118287199056536</v>
      </c>
      <c r="O24" s="152">
        <f t="shared" si="0"/>
        <v>3.5265770833115546</v>
      </c>
      <c r="P24" s="52">
        <f t="shared" si="7"/>
        <v>3.3632509960545176E-2</v>
      </c>
    </row>
    <row r="25" spans="1:16" ht="20.100000000000001" customHeight="1" x14ac:dyDescent="0.25">
      <c r="A25" s="8" t="s">
        <v>197</v>
      </c>
      <c r="B25" s="19">
        <v>7202.3499999999995</v>
      </c>
      <c r="C25" s="140">
        <v>15085.570000000003</v>
      </c>
      <c r="D25" s="247">
        <f t="shared" si="1"/>
        <v>5.941546128175693E-3</v>
      </c>
      <c r="E25" s="215">
        <f t="shared" si="2"/>
        <v>1.2487145389645312E-2</v>
      </c>
      <c r="F25" s="52">
        <f t="shared" si="3"/>
        <v>1.0945344227925613</v>
      </c>
      <c r="H25" s="19">
        <v>1801.7439999999999</v>
      </c>
      <c r="I25" s="140">
        <v>3496.1130000000003</v>
      </c>
      <c r="J25" s="247">
        <f t="shared" si="4"/>
        <v>5.2996628797254194E-3</v>
      </c>
      <c r="K25" s="215">
        <f t="shared" si="5"/>
        <v>9.8359375321342164E-3</v>
      </c>
      <c r="L25" s="52">
        <f t="shared" si="6"/>
        <v>0.94040496319121947</v>
      </c>
      <c r="N25" s="27">
        <f t="shared" si="0"/>
        <v>2.5016057259089046</v>
      </c>
      <c r="O25" s="152">
        <f t="shared" si="0"/>
        <v>2.3175213134140766</v>
      </c>
      <c r="P25" s="52">
        <f t="shared" si="7"/>
        <v>-7.358650109738811E-2</v>
      </c>
    </row>
    <row r="26" spans="1:16" ht="20.100000000000001" customHeight="1" x14ac:dyDescent="0.25">
      <c r="A26" s="8" t="s">
        <v>161</v>
      </c>
      <c r="B26" s="19">
        <v>12319.84</v>
      </c>
      <c r="C26" s="140">
        <v>10321.720000000001</v>
      </c>
      <c r="D26" s="247">
        <f t="shared" si="1"/>
        <v>1.0163196408358943E-2</v>
      </c>
      <c r="E26" s="215">
        <f t="shared" si="2"/>
        <v>8.5438480820552217E-3</v>
      </c>
      <c r="F26" s="52">
        <f t="shared" si="3"/>
        <v>-0.16218717126196436</v>
      </c>
      <c r="H26" s="19">
        <v>3566.3810000000008</v>
      </c>
      <c r="I26" s="140">
        <v>3448.0570000000002</v>
      </c>
      <c r="J26" s="247">
        <f t="shared" si="4"/>
        <v>1.049017896030625E-2</v>
      </c>
      <c r="K26" s="215">
        <f t="shared" si="5"/>
        <v>9.700737149868471E-3</v>
      </c>
      <c r="L26" s="52">
        <f t="shared" si="6"/>
        <v>-3.3177610580585895E-2</v>
      </c>
      <c r="N26" s="27">
        <f t="shared" si="0"/>
        <v>2.8948273678878951</v>
      </c>
      <c r="O26" s="152">
        <f t="shared" si="0"/>
        <v>3.3405837399193157</v>
      </c>
      <c r="P26" s="52">
        <f t="shared" si="7"/>
        <v>0.15398374942014259</v>
      </c>
    </row>
    <row r="27" spans="1:16" ht="20.100000000000001" customHeight="1" x14ac:dyDescent="0.25">
      <c r="A27" s="8" t="s">
        <v>160</v>
      </c>
      <c r="B27" s="19">
        <v>488.21999999999997</v>
      </c>
      <c r="C27" s="140">
        <v>1784.9</v>
      </c>
      <c r="D27" s="247">
        <f t="shared" si="1"/>
        <v>4.0275488565508992E-4</v>
      </c>
      <c r="E27" s="215">
        <f t="shared" si="2"/>
        <v>1.4774586446503455E-3</v>
      </c>
      <c r="F27" s="52">
        <f t="shared" si="3"/>
        <v>2.6559338003359145</v>
      </c>
      <c r="H27" s="19">
        <v>846.005</v>
      </c>
      <c r="I27" s="140">
        <v>3265.2719999999995</v>
      </c>
      <c r="J27" s="247">
        <f t="shared" si="4"/>
        <v>2.4884452478055171E-3</v>
      </c>
      <c r="K27" s="215">
        <f t="shared" si="5"/>
        <v>9.1864912310977796E-3</v>
      </c>
      <c r="L27" s="52">
        <f t="shared" si="6"/>
        <v>2.8596367633761024</v>
      </c>
      <c r="N27" s="27">
        <f t="shared" si="0"/>
        <v>17.328356068985297</v>
      </c>
      <c r="O27" s="152">
        <f t="shared" si="0"/>
        <v>18.293865202532352</v>
      </c>
      <c r="P27" s="52">
        <f t="shared" si="7"/>
        <v>5.5718449557667291E-2</v>
      </c>
    </row>
    <row r="28" spans="1:16" ht="20.100000000000001" customHeight="1" x14ac:dyDescent="0.25">
      <c r="A28" s="8" t="s">
        <v>192</v>
      </c>
      <c r="B28" s="19">
        <v>9218.5499999999993</v>
      </c>
      <c r="C28" s="140">
        <v>9701.0899999999983</v>
      </c>
      <c r="D28" s="247">
        <f t="shared" si="1"/>
        <v>7.6048012190318487E-3</v>
      </c>
      <c r="E28" s="215">
        <f t="shared" si="2"/>
        <v>8.030118932730694E-3</v>
      </c>
      <c r="F28" s="52">
        <f t="shared" si="3"/>
        <v>5.2344457642470789E-2</v>
      </c>
      <c r="H28" s="19">
        <v>3157.0490000000009</v>
      </c>
      <c r="I28" s="140">
        <v>3111.6699999999996</v>
      </c>
      <c r="J28" s="247">
        <f t="shared" si="4"/>
        <v>9.2861668443320802E-3</v>
      </c>
      <c r="K28" s="215">
        <f t="shared" si="5"/>
        <v>8.754348540969948E-3</v>
      </c>
      <c r="L28" s="52">
        <f t="shared" si="6"/>
        <v>-1.4373866227607255E-2</v>
      </c>
      <c r="N28" s="27">
        <f t="shared" si="0"/>
        <v>3.424669823345321</v>
      </c>
      <c r="O28" s="152">
        <f t="shared" si="0"/>
        <v>3.2075467808256599</v>
      </c>
      <c r="P28" s="52">
        <f t="shared" si="7"/>
        <v>-6.3399700911187032E-2</v>
      </c>
    </row>
    <row r="29" spans="1:16" ht="20.100000000000001" customHeight="1" x14ac:dyDescent="0.25">
      <c r="A29" s="8" t="s">
        <v>198</v>
      </c>
      <c r="B29" s="19">
        <v>9925.5899999999965</v>
      </c>
      <c r="C29" s="140">
        <v>9849.2200000000048</v>
      </c>
      <c r="D29" s="247">
        <f t="shared" si="1"/>
        <v>8.1880706761486687E-3</v>
      </c>
      <c r="E29" s="215">
        <f t="shared" si="2"/>
        <v>8.1527341767399196E-3</v>
      </c>
      <c r="F29" s="52">
        <f>(C29-B29)/B29</f>
        <v>-7.6942529360966684E-3</v>
      </c>
      <c r="H29" s="19">
        <v>2950.7420000000006</v>
      </c>
      <c r="I29" s="140">
        <v>2861.5530000000008</v>
      </c>
      <c r="J29" s="247">
        <f t="shared" si="4"/>
        <v>8.6793339370336443E-3</v>
      </c>
      <c r="K29" s="215">
        <f t="shared" si="5"/>
        <v>8.0506712891978225E-3</v>
      </c>
      <c r="L29" s="52">
        <f>(I29-H29)/H29</f>
        <v>-3.022595672546086E-2</v>
      </c>
      <c r="N29" s="27">
        <f t="shared" si="0"/>
        <v>2.9728630741346374</v>
      </c>
      <c r="O29" s="152">
        <f t="shared" si="0"/>
        <v>2.9053600183567827</v>
      </c>
      <c r="P29" s="52">
        <f>(O29-N29)/N29</f>
        <v>-2.2706412671731922E-2</v>
      </c>
    </row>
    <row r="30" spans="1:16" ht="20.100000000000001" customHeight="1" x14ac:dyDescent="0.25">
      <c r="A30" s="8" t="s">
        <v>167</v>
      </c>
      <c r="B30" s="19">
        <v>5793.7900000000027</v>
      </c>
      <c r="C30" s="140">
        <v>4834.34</v>
      </c>
      <c r="D30" s="247">
        <f t="shared" si="1"/>
        <v>4.7795609130302013E-3</v>
      </c>
      <c r="E30" s="215">
        <f t="shared" si="2"/>
        <v>4.0016457079830531E-3</v>
      </c>
      <c r="F30" s="52">
        <f t="shared" si="3"/>
        <v>-0.16559971969988593</v>
      </c>
      <c r="H30" s="19">
        <v>3132.9790000000007</v>
      </c>
      <c r="I30" s="140">
        <v>2544.0040000000008</v>
      </c>
      <c r="J30" s="247">
        <f t="shared" si="4"/>
        <v>9.2153671716177603E-3</v>
      </c>
      <c r="K30" s="215">
        <f t="shared" si="5"/>
        <v>7.1572813651903074E-3</v>
      </c>
      <c r="L30" s="52">
        <f t="shared" si="6"/>
        <v>-0.18799200377659722</v>
      </c>
      <c r="N30" s="27">
        <f t="shared" si="0"/>
        <v>5.4074776614271469</v>
      </c>
      <c r="O30" s="152">
        <f t="shared" si="0"/>
        <v>5.2623605290484345</v>
      </c>
      <c r="P30" s="52">
        <f t="shared" si="7"/>
        <v>-2.6836381297303948E-2</v>
      </c>
    </row>
    <row r="31" spans="1:16" ht="20.100000000000001" customHeight="1" x14ac:dyDescent="0.25">
      <c r="A31" s="8" t="s">
        <v>171</v>
      </c>
      <c r="B31" s="19">
        <v>3967.55</v>
      </c>
      <c r="C31" s="140">
        <v>11190.31</v>
      </c>
      <c r="D31" s="247">
        <f t="shared" si="1"/>
        <v>3.2730124668814311E-3</v>
      </c>
      <c r="E31" s="215">
        <f t="shared" si="2"/>
        <v>9.2628271868548419E-3</v>
      </c>
      <c r="F31" s="52">
        <f t="shared" si="3"/>
        <v>1.8204584693324593</v>
      </c>
      <c r="H31" s="19">
        <v>877.12400000000002</v>
      </c>
      <c r="I31" s="140">
        <v>2440.5269999999991</v>
      </c>
      <c r="J31" s="247">
        <f t="shared" si="4"/>
        <v>2.5799789002856561E-3</v>
      </c>
      <c r="K31" s="215">
        <f t="shared" si="5"/>
        <v>6.8661599660785888E-3</v>
      </c>
      <c r="L31" s="52">
        <f t="shared" si="6"/>
        <v>1.7824195894765154</v>
      </c>
      <c r="N31" s="27">
        <f t="shared" si="0"/>
        <v>2.2107446661037669</v>
      </c>
      <c r="O31" s="152">
        <f t="shared" si="0"/>
        <v>2.1809288571987722</v>
      </c>
      <c r="P31" s="52">
        <f t="shared" si="7"/>
        <v>-1.3486771838532714E-2</v>
      </c>
    </row>
    <row r="32" spans="1:16" ht="20.100000000000001" customHeight="1" thickBot="1" x14ac:dyDescent="0.3">
      <c r="A32" s="8" t="s">
        <v>17</v>
      </c>
      <c r="B32" s="19">
        <f>B33-SUM(B7:B31)</f>
        <v>86585.549999999348</v>
      </c>
      <c r="C32" s="140">
        <f>C33-SUM(C7:C31)</f>
        <v>90691.799999999348</v>
      </c>
      <c r="D32" s="247">
        <f t="shared" si="1"/>
        <v>7.1428358710484641E-2</v>
      </c>
      <c r="E32" s="215">
        <f t="shared" si="2"/>
        <v>7.5070527149363686E-2</v>
      </c>
      <c r="F32" s="52">
        <f t="shared" si="3"/>
        <v>4.7424194914740751E-2</v>
      </c>
      <c r="H32" s="19">
        <f>H33-SUM(H7:H31)</f>
        <v>22712.716999999946</v>
      </c>
      <c r="I32" s="140">
        <f>I33-SUM(I7:I31)</f>
        <v>26013.548999999999</v>
      </c>
      <c r="J32" s="247">
        <f t="shared" si="4"/>
        <v>6.6807350646156283E-2</v>
      </c>
      <c r="K32" s="215">
        <f t="shared" si="5"/>
        <v>7.3186319479122242E-2</v>
      </c>
      <c r="L32" s="52">
        <f t="shared" si="6"/>
        <v>0.14532968468721999</v>
      </c>
      <c r="N32" s="27">
        <f t="shared" si="0"/>
        <v>2.6231532859697855</v>
      </c>
      <c r="O32" s="152">
        <f t="shared" si="0"/>
        <v>2.8683463113534176</v>
      </c>
      <c r="P32" s="52">
        <f t="shared" si="7"/>
        <v>9.3472625749731461E-2</v>
      </c>
    </row>
    <row r="33" spans="1:16" ht="26.25" customHeight="1" thickBot="1" x14ac:dyDescent="0.3">
      <c r="A33" s="12" t="s">
        <v>18</v>
      </c>
      <c r="B33" s="17">
        <v>1212201.3099999994</v>
      </c>
      <c r="C33" s="145">
        <v>1208087.9599999995</v>
      </c>
      <c r="D33" s="243">
        <f>SUM(D7:D32)</f>
        <v>0.99999999999999978</v>
      </c>
      <c r="E33" s="244">
        <f>SUM(E7:E32)</f>
        <v>0.99999999999999978</v>
      </c>
      <c r="F33" s="57">
        <f t="shared" si="3"/>
        <v>-3.3932895188835115E-3</v>
      </c>
      <c r="G33" s="1"/>
      <c r="H33" s="17">
        <v>339973.32299999997</v>
      </c>
      <c r="I33" s="145">
        <v>355442.78200000001</v>
      </c>
      <c r="J33" s="243">
        <f>SUM(J7:J32)</f>
        <v>0.99999999999999978</v>
      </c>
      <c r="K33" s="244">
        <f>SUM(K7:K32)</f>
        <v>0.99999999999999978</v>
      </c>
      <c r="L33" s="57">
        <f t="shared" si="6"/>
        <v>4.55019789890986E-2</v>
      </c>
      <c r="N33" s="29">
        <f t="shared" si="0"/>
        <v>2.8045945850363765</v>
      </c>
      <c r="O33" s="146">
        <f t="shared" si="0"/>
        <v>2.9421929012519925</v>
      </c>
      <c r="P33" s="57">
        <f t="shared" si="7"/>
        <v>4.9061749227413319E-2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F37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187</v>
      </c>
      <c r="B39" s="39">
        <v>99156.500000000015</v>
      </c>
      <c r="C39" s="147">
        <v>83587.309999999983</v>
      </c>
      <c r="D39" s="247">
        <f t="shared" ref="D39:D61" si="8">B39/$B$62</f>
        <v>0.20982028288056595</v>
      </c>
      <c r="E39" s="246">
        <f t="shared" ref="E39:E61" si="9">C39/$C$62</f>
        <v>0.17118961565066282</v>
      </c>
      <c r="F39" s="52">
        <f>(C39-B39)/B39</f>
        <v>-0.15701633276688901</v>
      </c>
      <c r="H39" s="39">
        <v>24864.586000000003</v>
      </c>
      <c r="I39" s="147">
        <v>21500.920000000009</v>
      </c>
      <c r="J39" s="247">
        <f t="shared" ref="J39:J61" si="10">H39/$H$62</f>
        <v>0.20986009977133857</v>
      </c>
      <c r="K39" s="246">
        <f t="shared" ref="K39:K61" si="11">I39/$I$62</f>
        <v>0.17307058939782421</v>
      </c>
      <c r="L39" s="52">
        <f>(I39-H39)/H39</f>
        <v>-0.13527938892688554</v>
      </c>
      <c r="N39" s="27">
        <f t="shared" ref="N39:O62" si="12">(H39/B39)*10</f>
        <v>2.507610292819936</v>
      </c>
      <c r="O39" s="151">
        <f t="shared" si="12"/>
        <v>2.5722708387194197</v>
      </c>
      <c r="P39" s="61">
        <f t="shared" si="7"/>
        <v>2.578572359693487E-2</v>
      </c>
    </row>
    <row r="40" spans="1:16" ht="20.100000000000001" customHeight="1" x14ac:dyDescent="0.25">
      <c r="A40" s="38" t="s">
        <v>190</v>
      </c>
      <c r="B40" s="19">
        <v>80611.26999999996</v>
      </c>
      <c r="C40" s="140">
        <v>85860.739999999962</v>
      </c>
      <c r="D40" s="247">
        <f t="shared" si="8"/>
        <v>0.17057761694656093</v>
      </c>
      <c r="E40" s="215">
        <f t="shared" si="9"/>
        <v>0.17584567657556496</v>
      </c>
      <c r="F40" s="52">
        <f t="shared" ref="F40:F62" si="13">(C40-B40)/B40</f>
        <v>6.512079514440107E-2</v>
      </c>
      <c r="H40" s="19">
        <v>19011.427000000003</v>
      </c>
      <c r="I40" s="140">
        <v>20565.972999999998</v>
      </c>
      <c r="J40" s="247">
        <f t="shared" si="10"/>
        <v>0.16045873303563229</v>
      </c>
      <c r="K40" s="215">
        <f t="shared" si="11"/>
        <v>0.16554477988149985</v>
      </c>
      <c r="L40" s="52">
        <f t="shared" ref="L40:L62" si="14">(I40-H40)/H40</f>
        <v>8.1769032908471026E-2</v>
      </c>
      <c r="N40" s="27">
        <f t="shared" si="12"/>
        <v>2.3584080737097941</v>
      </c>
      <c r="O40" s="152">
        <f t="shared" si="12"/>
        <v>2.3952708770038562</v>
      </c>
      <c r="P40" s="52">
        <f t="shared" si="7"/>
        <v>1.563037529636533E-2</v>
      </c>
    </row>
    <row r="41" spans="1:16" ht="20.100000000000001" customHeight="1" x14ac:dyDescent="0.25">
      <c r="A41" s="38" t="s">
        <v>191</v>
      </c>
      <c r="B41" s="19">
        <v>64157.52</v>
      </c>
      <c r="C41" s="140">
        <v>66057.989999999991</v>
      </c>
      <c r="D41" s="247">
        <f t="shared" si="8"/>
        <v>0.13576063087458276</v>
      </c>
      <c r="E41" s="215">
        <f t="shared" si="9"/>
        <v>0.13528898009464987</v>
      </c>
      <c r="F41" s="52">
        <f t="shared" si="13"/>
        <v>2.9621936758153899E-2</v>
      </c>
      <c r="H41" s="19">
        <v>15797.591000000004</v>
      </c>
      <c r="I41" s="140">
        <v>16254.081999999997</v>
      </c>
      <c r="J41" s="247">
        <f t="shared" si="10"/>
        <v>0.13333357021937953</v>
      </c>
      <c r="K41" s="215">
        <f t="shared" si="11"/>
        <v>0.13083642708593696</v>
      </c>
      <c r="L41" s="52">
        <f t="shared" si="14"/>
        <v>2.8896241205383314E-2</v>
      </c>
      <c r="N41" s="27">
        <f t="shared" si="12"/>
        <v>2.4623132253241717</v>
      </c>
      <c r="O41" s="152">
        <f t="shared" si="12"/>
        <v>2.4605777438883623</v>
      </c>
      <c r="P41" s="52">
        <f t="shared" si="7"/>
        <v>-7.0481749355060257E-4</v>
      </c>
    </row>
    <row r="42" spans="1:16" ht="20.100000000000001" customHeight="1" x14ac:dyDescent="0.25">
      <c r="A42" s="38" t="s">
        <v>186</v>
      </c>
      <c r="B42" s="19">
        <v>71826.210000000006</v>
      </c>
      <c r="C42" s="140">
        <v>72112.309999999983</v>
      </c>
      <c r="D42" s="247">
        <f t="shared" si="8"/>
        <v>0.15198797557839308</v>
      </c>
      <c r="E42" s="215">
        <f t="shared" si="9"/>
        <v>0.14768843060724704</v>
      </c>
      <c r="F42" s="52">
        <f t="shared" si="13"/>
        <v>3.9832256219557828E-3</v>
      </c>
      <c r="H42" s="19">
        <v>15320.836000000003</v>
      </c>
      <c r="I42" s="140">
        <v>15034.529999999997</v>
      </c>
      <c r="J42" s="247">
        <f t="shared" si="10"/>
        <v>0.12930970061356808</v>
      </c>
      <c r="K42" s="215">
        <f t="shared" si="11"/>
        <v>0.12101970373450385</v>
      </c>
      <c r="L42" s="52">
        <f t="shared" si="14"/>
        <v>-1.8687361446856156E-2</v>
      </c>
      <c r="N42" s="27">
        <f t="shared" si="12"/>
        <v>2.1330425202721961</v>
      </c>
      <c r="O42" s="152">
        <f t="shared" si="12"/>
        <v>2.0848770480379839</v>
      </c>
      <c r="P42" s="52">
        <f t="shared" si="7"/>
        <v>-2.2580643271970888E-2</v>
      </c>
    </row>
    <row r="43" spans="1:16" ht="20.100000000000001" customHeight="1" x14ac:dyDescent="0.25">
      <c r="A43" s="38" t="s">
        <v>188</v>
      </c>
      <c r="B43" s="19">
        <v>23548.260000000009</v>
      </c>
      <c r="C43" s="140">
        <v>30006.510000000006</v>
      </c>
      <c r="D43" s="247">
        <f t="shared" si="8"/>
        <v>4.9829336196266685E-2</v>
      </c>
      <c r="E43" s="215">
        <f t="shared" si="9"/>
        <v>6.1454339347895896E-2</v>
      </c>
      <c r="F43" s="52">
        <f t="shared" si="13"/>
        <v>0.27425593228544248</v>
      </c>
      <c r="H43" s="19">
        <v>7281.3559999999998</v>
      </c>
      <c r="I43" s="140">
        <v>9496.8210000000036</v>
      </c>
      <c r="J43" s="247">
        <f t="shared" si="10"/>
        <v>6.1455521384133828E-2</v>
      </c>
      <c r="K43" s="215">
        <f t="shared" si="11"/>
        <v>7.64441897312131E-2</v>
      </c>
      <c r="L43" s="52">
        <f t="shared" si="14"/>
        <v>0.30426544176661652</v>
      </c>
      <c r="N43" s="27">
        <f t="shared" si="12"/>
        <v>3.0920993737966191</v>
      </c>
      <c r="O43" s="152">
        <f t="shared" si="12"/>
        <v>3.1649202123139286</v>
      </c>
      <c r="P43" s="52">
        <f t="shared" si="7"/>
        <v>2.3550613907953662E-2</v>
      </c>
    </row>
    <row r="44" spans="1:16" ht="20.100000000000001" customHeight="1" x14ac:dyDescent="0.25">
      <c r="A44" s="38" t="s">
        <v>195</v>
      </c>
      <c r="B44" s="19">
        <v>22856.98</v>
      </c>
      <c r="C44" s="140">
        <v>32950.6</v>
      </c>
      <c r="D44" s="247">
        <f t="shared" si="8"/>
        <v>4.8366551959734737E-2</v>
      </c>
      <c r="E44" s="215">
        <f t="shared" si="9"/>
        <v>6.7483934456782149E-2</v>
      </c>
      <c r="F44" s="52">
        <f t="shared" si="13"/>
        <v>0.44159902139302737</v>
      </c>
      <c r="H44" s="19">
        <v>5126.5139999999974</v>
      </c>
      <c r="I44" s="140">
        <v>7422.1350000000011</v>
      </c>
      <c r="J44" s="247">
        <f t="shared" si="10"/>
        <v>4.3268395440775216E-2</v>
      </c>
      <c r="K44" s="215">
        <f t="shared" si="11"/>
        <v>5.9744107649357316E-2</v>
      </c>
      <c r="L44" s="52">
        <f t="shared" si="14"/>
        <v>0.44779376394953857</v>
      </c>
      <c r="N44" s="27">
        <f t="shared" si="12"/>
        <v>2.2428658554192187</v>
      </c>
      <c r="O44" s="152">
        <f t="shared" si="12"/>
        <v>2.2525037480349375</v>
      </c>
      <c r="P44" s="52">
        <f t="shared" si="7"/>
        <v>4.2971328813231017E-3</v>
      </c>
    </row>
    <row r="45" spans="1:16" ht="20.100000000000001" customHeight="1" x14ac:dyDescent="0.25">
      <c r="A45" s="38" t="s">
        <v>189</v>
      </c>
      <c r="B45" s="19">
        <v>23594.21999999999</v>
      </c>
      <c r="C45" s="140">
        <v>25869.220000000005</v>
      </c>
      <c r="D45" s="247">
        <f t="shared" si="8"/>
        <v>4.9926589933552555E-2</v>
      </c>
      <c r="E45" s="215">
        <f t="shared" si="9"/>
        <v>5.2981030601205389E-2</v>
      </c>
      <c r="F45" s="52">
        <f t="shared" si="13"/>
        <v>9.6421920283866785E-2</v>
      </c>
      <c r="H45" s="19">
        <v>6610.9380000000019</v>
      </c>
      <c r="I45" s="140">
        <v>7193.0599999999995</v>
      </c>
      <c r="J45" s="247">
        <f t="shared" si="10"/>
        <v>5.5797112739465429E-2</v>
      </c>
      <c r="K45" s="215">
        <f t="shared" si="11"/>
        <v>5.7900179795744224E-2</v>
      </c>
      <c r="L45" s="52">
        <f t="shared" si="14"/>
        <v>8.8054372919545973E-2</v>
      </c>
      <c r="N45" s="27">
        <f t="shared" si="12"/>
        <v>2.8019311509344256</v>
      </c>
      <c r="O45" s="152">
        <f t="shared" si="12"/>
        <v>2.7805476933591344</v>
      </c>
      <c r="P45" s="52">
        <f t="shared" si="7"/>
        <v>-7.6316855851935907E-3</v>
      </c>
    </row>
    <row r="46" spans="1:16" ht="20.100000000000001" customHeight="1" x14ac:dyDescent="0.25">
      <c r="A46" s="38" t="s">
        <v>193</v>
      </c>
      <c r="B46" s="19">
        <v>20989.459999999992</v>
      </c>
      <c r="C46" s="140">
        <v>22479.909999999993</v>
      </c>
      <c r="D46" s="247">
        <f t="shared" si="8"/>
        <v>4.4414783042063019E-2</v>
      </c>
      <c r="E46" s="215">
        <f t="shared" si="9"/>
        <v>4.6039609992970118E-2</v>
      </c>
      <c r="F46" s="52">
        <f t="shared" si="13"/>
        <v>7.1009449504656208E-2</v>
      </c>
      <c r="H46" s="19">
        <v>6001.0020000000004</v>
      </c>
      <c r="I46" s="140">
        <v>6991.0959999999995</v>
      </c>
      <c r="J46" s="247">
        <f t="shared" si="10"/>
        <v>5.0649179457401876E-2</v>
      </c>
      <c r="K46" s="215">
        <f t="shared" si="11"/>
        <v>5.6274480592308176E-2</v>
      </c>
      <c r="L46" s="52">
        <f t="shared" si="14"/>
        <v>0.16498811365168667</v>
      </c>
      <c r="N46" s="27">
        <f t="shared" si="12"/>
        <v>2.8590549733056507</v>
      </c>
      <c r="O46" s="152">
        <f t="shared" si="12"/>
        <v>3.109930600255963</v>
      </c>
      <c r="P46" s="52">
        <f t="shared" si="7"/>
        <v>8.7747745074047631E-2</v>
      </c>
    </row>
    <row r="47" spans="1:16" ht="20.100000000000001" customHeight="1" x14ac:dyDescent="0.25">
      <c r="A47" s="38" t="s">
        <v>194</v>
      </c>
      <c r="B47" s="19">
        <v>15800.699999999995</v>
      </c>
      <c r="C47" s="140">
        <v>15642.270000000008</v>
      </c>
      <c r="D47" s="247">
        <f t="shared" si="8"/>
        <v>3.3435098492897157E-2</v>
      </c>
      <c r="E47" s="215">
        <f t="shared" si="9"/>
        <v>3.2035893836084628E-2</v>
      </c>
      <c r="F47" s="52">
        <f t="shared" si="13"/>
        <v>-1.0026770965842501E-2</v>
      </c>
      <c r="H47" s="19">
        <v>5196.292000000004</v>
      </c>
      <c r="I47" s="140">
        <v>5180.1450000000013</v>
      </c>
      <c r="J47" s="247">
        <f t="shared" si="10"/>
        <v>4.385733016270648E-2</v>
      </c>
      <c r="K47" s="215">
        <f t="shared" si="11"/>
        <v>4.1697320315418687E-2</v>
      </c>
      <c r="L47" s="52">
        <f t="shared" si="14"/>
        <v>-3.1074081287199894E-3</v>
      </c>
      <c r="N47" s="27">
        <f t="shared" si="12"/>
        <v>3.288646705525708</v>
      </c>
      <c r="O47" s="152">
        <f t="shared" si="12"/>
        <v>3.311632518809609</v>
      </c>
      <c r="P47" s="52">
        <f t="shared" si="7"/>
        <v>6.9894443952520941E-3</v>
      </c>
    </row>
    <row r="48" spans="1:16" ht="20.100000000000001" customHeight="1" x14ac:dyDescent="0.25">
      <c r="A48" s="38" t="s">
        <v>197</v>
      </c>
      <c r="B48" s="19">
        <v>7202.3499999999995</v>
      </c>
      <c r="C48" s="140">
        <v>15085.570000000003</v>
      </c>
      <c r="D48" s="247">
        <f t="shared" si="8"/>
        <v>1.5240545142323942E-2</v>
      </c>
      <c r="E48" s="215">
        <f t="shared" si="9"/>
        <v>3.0895753556026272E-2</v>
      </c>
      <c r="F48" s="52">
        <f t="shared" si="13"/>
        <v>1.0945344227925613</v>
      </c>
      <c r="H48" s="19">
        <v>1801.7439999999999</v>
      </c>
      <c r="I48" s="140">
        <v>3496.1130000000003</v>
      </c>
      <c r="J48" s="247">
        <f t="shared" si="10"/>
        <v>1.5206936307019574E-2</v>
      </c>
      <c r="K48" s="215">
        <f t="shared" si="11"/>
        <v>2.8141788235638069E-2</v>
      </c>
      <c r="L48" s="52">
        <f t="shared" si="14"/>
        <v>0.94040496319121947</v>
      </c>
      <c r="N48" s="27">
        <f t="shared" si="12"/>
        <v>2.5016057259089046</v>
      </c>
      <c r="O48" s="152">
        <f t="shared" si="12"/>
        <v>2.3175213134140766</v>
      </c>
      <c r="P48" s="52">
        <f t="shared" si="7"/>
        <v>-7.358650109738811E-2</v>
      </c>
    </row>
    <row r="49" spans="1:16" ht="20.100000000000001" customHeight="1" x14ac:dyDescent="0.25">
      <c r="A49" s="38" t="s">
        <v>192</v>
      </c>
      <c r="B49" s="19">
        <v>9218.5499999999993</v>
      </c>
      <c r="C49" s="140">
        <v>9701.0899999999983</v>
      </c>
      <c r="D49" s="247">
        <f t="shared" si="8"/>
        <v>1.9506928630484546E-2</v>
      </c>
      <c r="E49" s="215">
        <f t="shared" si="9"/>
        <v>1.9868157839898048E-2</v>
      </c>
      <c r="F49" s="52">
        <f t="shared" si="13"/>
        <v>5.2344457642470789E-2</v>
      </c>
      <c r="H49" s="19">
        <v>3157.0490000000009</v>
      </c>
      <c r="I49" s="140">
        <v>3111.6699999999996</v>
      </c>
      <c r="J49" s="247">
        <f t="shared" si="10"/>
        <v>2.6645873698560869E-2</v>
      </c>
      <c r="K49" s="215">
        <f t="shared" si="11"/>
        <v>2.5047233370084975E-2</v>
      </c>
      <c r="L49" s="52">
        <f t="shared" si="14"/>
        <v>-1.4373866227607255E-2</v>
      </c>
      <c r="N49" s="27">
        <f t="shared" si="12"/>
        <v>3.424669823345321</v>
      </c>
      <c r="O49" s="152">
        <f t="shared" si="12"/>
        <v>3.2075467808256599</v>
      </c>
      <c r="P49" s="52">
        <f t="shared" si="7"/>
        <v>-6.3399700911187032E-2</v>
      </c>
    </row>
    <row r="50" spans="1:16" ht="20.100000000000001" customHeight="1" x14ac:dyDescent="0.25">
      <c r="A50" s="38" t="s">
        <v>198</v>
      </c>
      <c r="B50" s="19">
        <v>9925.5899999999965</v>
      </c>
      <c r="C50" s="140">
        <v>9849.2200000000048</v>
      </c>
      <c r="D50" s="247">
        <f t="shared" si="8"/>
        <v>2.100306184220415E-2</v>
      </c>
      <c r="E50" s="215">
        <f t="shared" si="9"/>
        <v>2.0171533050397511E-2</v>
      </c>
      <c r="F50" s="52">
        <f t="shared" si="13"/>
        <v>-7.6942529360966684E-3</v>
      </c>
      <c r="H50" s="19">
        <v>2950.7420000000006</v>
      </c>
      <c r="I50" s="140">
        <v>2861.5530000000008</v>
      </c>
      <c r="J50" s="247">
        <f t="shared" si="10"/>
        <v>2.4904617777246691E-2</v>
      </c>
      <c r="K50" s="215">
        <f t="shared" si="11"/>
        <v>2.3033928980858123E-2</v>
      </c>
      <c r="L50" s="52">
        <f t="shared" si="14"/>
        <v>-3.022595672546086E-2</v>
      </c>
      <c r="N50" s="27">
        <f t="shared" si="12"/>
        <v>2.9728630741346374</v>
      </c>
      <c r="O50" s="152">
        <f t="shared" si="12"/>
        <v>2.9053600183567827</v>
      </c>
      <c r="P50" s="52">
        <f t="shared" si="7"/>
        <v>-2.2706412671731922E-2</v>
      </c>
    </row>
    <row r="51" spans="1:16" ht="20.100000000000001" customHeight="1" x14ac:dyDescent="0.25">
      <c r="A51" s="38" t="s">
        <v>202</v>
      </c>
      <c r="B51" s="19">
        <v>12552.420000000006</v>
      </c>
      <c r="C51" s="140">
        <v>5332.760000000002</v>
      </c>
      <c r="D51" s="247">
        <f t="shared" si="8"/>
        <v>2.656156999526682E-2</v>
      </c>
      <c r="E51" s="215">
        <f t="shared" si="9"/>
        <v>1.0921671420664561E-2</v>
      </c>
      <c r="F51" s="52">
        <f t="shared" si="13"/>
        <v>-0.57516080564544525</v>
      </c>
      <c r="H51" s="19">
        <v>1929.8219999999992</v>
      </c>
      <c r="I51" s="140">
        <v>1154.1489999999999</v>
      </c>
      <c r="J51" s="247">
        <f t="shared" si="10"/>
        <v>1.6287930048822206E-2</v>
      </c>
      <c r="K51" s="215">
        <f t="shared" si="11"/>
        <v>9.290265145998837E-3</v>
      </c>
      <c r="L51" s="52">
        <f t="shared" si="14"/>
        <v>-0.40194017893878276</v>
      </c>
      <c r="N51" s="27">
        <f t="shared" si="12"/>
        <v>1.5374103160984085</v>
      </c>
      <c r="O51" s="152">
        <f t="shared" si="12"/>
        <v>2.1642620331685647</v>
      </c>
      <c r="P51" s="52">
        <f t="shared" si="7"/>
        <v>0.40773221729184228</v>
      </c>
    </row>
    <row r="52" spans="1:16" ht="20.100000000000001" customHeight="1" x14ac:dyDescent="0.25">
      <c r="A52" s="38" t="s">
        <v>203</v>
      </c>
      <c r="B52" s="19">
        <v>3403.6300000000015</v>
      </c>
      <c r="C52" s="140">
        <v>3571.8499999999985</v>
      </c>
      <c r="D52" s="247">
        <f t="shared" si="8"/>
        <v>7.202257133125725E-3</v>
      </c>
      <c r="E52" s="215">
        <f t="shared" si="9"/>
        <v>7.3152686533616146E-3</v>
      </c>
      <c r="F52" s="52">
        <f t="shared" si="13"/>
        <v>4.9423703516538811E-2</v>
      </c>
      <c r="H52" s="19">
        <v>867.40599999999972</v>
      </c>
      <c r="I52" s="140">
        <v>902.80399999999986</v>
      </c>
      <c r="J52" s="247">
        <f t="shared" si="10"/>
        <v>7.3210110838868433E-3</v>
      </c>
      <c r="K52" s="215">
        <f t="shared" si="11"/>
        <v>7.2670760316634461E-3</v>
      </c>
      <c r="L52" s="52">
        <f t="shared" si="14"/>
        <v>4.0809032909618043E-2</v>
      </c>
      <c r="N52" s="27">
        <f t="shared" si="12"/>
        <v>2.5484732476796812</v>
      </c>
      <c r="O52" s="152">
        <f t="shared" si="12"/>
        <v>2.5275529487520481</v>
      </c>
      <c r="P52" s="52">
        <f t="shared" si="7"/>
        <v>-8.2089537124553028E-3</v>
      </c>
    </row>
    <row r="53" spans="1:16" ht="20.100000000000001" customHeight="1" x14ac:dyDescent="0.25">
      <c r="A53" s="38" t="s">
        <v>204</v>
      </c>
      <c r="B53" s="19">
        <v>1964.0699999999993</v>
      </c>
      <c r="C53" s="140">
        <v>2680.26</v>
      </c>
      <c r="D53" s="247">
        <f t="shared" si="8"/>
        <v>4.1560737117307791E-3</v>
      </c>
      <c r="E53" s="215">
        <f t="shared" si="9"/>
        <v>5.4892624160754258E-3</v>
      </c>
      <c r="F53" s="52">
        <f t="shared" si="13"/>
        <v>0.36464586292749301</v>
      </c>
      <c r="H53" s="19">
        <v>639.24499999999989</v>
      </c>
      <c r="I53" s="140">
        <v>776.27600000000007</v>
      </c>
      <c r="J53" s="247">
        <f t="shared" si="10"/>
        <v>5.3953047711443611E-3</v>
      </c>
      <c r="K53" s="215">
        <f t="shared" si="11"/>
        <v>6.2485951696664771E-3</v>
      </c>
      <c r="L53" s="52">
        <f t="shared" si="14"/>
        <v>0.21436381981869268</v>
      </c>
      <c r="N53" s="27">
        <f t="shared" ref="N53:N54" si="15">(H53/B53)*10</f>
        <v>3.254695606572068</v>
      </c>
      <c r="O53" s="152">
        <f t="shared" ref="O53:O54" si="16">(I53/C53)*10</f>
        <v>2.8962712572660858</v>
      </c>
      <c r="P53" s="52">
        <f t="shared" ref="P53:P54" si="17">(O53-N53)/N53</f>
        <v>-0.11012530590640526</v>
      </c>
    </row>
    <row r="54" spans="1:16" ht="20.100000000000001" customHeight="1" x14ac:dyDescent="0.25">
      <c r="A54" s="38" t="s">
        <v>196</v>
      </c>
      <c r="B54" s="19">
        <v>449.50000000000006</v>
      </c>
      <c r="C54" s="140">
        <v>2452.06</v>
      </c>
      <c r="D54" s="247">
        <f t="shared" si="8"/>
        <v>9.5116525043556803E-4</v>
      </c>
      <c r="E54" s="215">
        <f t="shared" si="9"/>
        <v>5.0219011588285871E-3</v>
      </c>
      <c r="F54" s="52">
        <f t="shared" si="13"/>
        <v>4.4550834260289207</v>
      </c>
      <c r="H54" s="19">
        <v>190.66100000000003</v>
      </c>
      <c r="I54" s="140">
        <v>750.87600000000009</v>
      </c>
      <c r="J54" s="247">
        <f t="shared" si="10"/>
        <v>1.6092017973877862E-3</v>
      </c>
      <c r="K54" s="215">
        <f t="shared" si="11"/>
        <v>6.0441391291479914E-3</v>
      </c>
      <c r="L54" s="52">
        <f t="shared" si="14"/>
        <v>2.9382778858812233</v>
      </c>
      <c r="N54" s="27">
        <f t="shared" si="15"/>
        <v>4.2416240266963294</v>
      </c>
      <c r="O54" s="152">
        <f t="shared" si="16"/>
        <v>3.062225231030236</v>
      </c>
      <c r="P54" s="52">
        <f t="shared" si="17"/>
        <v>-0.27805359179481332</v>
      </c>
    </row>
    <row r="55" spans="1:16" ht="20.100000000000001" customHeight="1" x14ac:dyDescent="0.25">
      <c r="A55" s="38" t="s">
        <v>199</v>
      </c>
      <c r="B55" s="19">
        <v>1635.4299999999996</v>
      </c>
      <c r="C55" s="140">
        <v>1277.9200000000005</v>
      </c>
      <c r="D55" s="247">
        <f t="shared" si="8"/>
        <v>3.4606544727916362E-3</v>
      </c>
      <c r="E55" s="215">
        <f t="shared" si="9"/>
        <v>2.6172230405822985E-3</v>
      </c>
      <c r="F55" s="52">
        <f t="shared" si="13"/>
        <v>-0.21860305852283446</v>
      </c>
      <c r="H55" s="19">
        <v>599.44899999999984</v>
      </c>
      <c r="I55" s="140">
        <v>479.53599999999994</v>
      </c>
      <c r="J55" s="247">
        <f t="shared" si="10"/>
        <v>5.0594217393295469E-3</v>
      </c>
      <c r="K55" s="215">
        <f t="shared" si="11"/>
        <v>3.8600012537823958E-3</v>
      </c>
      <c r="L55" s="52">
        <f t="shared" si="14"/>
        <v>-0.20003870220819442</v>
      </c>
      <c r="N55" s="27">
        <f t="shared" ref="N55" si="18">(H55/B55)*10</f>
        <v>3.6653907535021366</v>
      </c>
      <c r="O55" s="152">
        <f t="shared" ref="O55" si="19">(I55/C55)*10</f>
        <v>3.7524727682484018</v>
      </c>
      <c r="P55" s="52">
        <f t="shared" ref="P55" si="20">(O55-N55)/N55</f>
        <v>2.3757907574536701E-2</v>
      </c>
    </row>
    <row r="56" spans="1:16" ht="20.100000000000001" customHeight="1" x14ac:dyDescent="0.25">
      <c r="A56" s="38" t="s">
        <v>201</v>
      </c>
      <c r="B56" s="19">
        <v>1791.0899999999995</v>
      </c>
      <c r="C56" s="140">
        <v>1567.3600000000004</v>
      </c>
      <c r="D56" s="247">
        <f t="shared" si="8"/>
        <v>3.7900390843217816E-3</v>
      </c>
      <c r="E56" s="215">
        <f t="shared" si="9"/>
        <v>3.2100058727362198E-3</v>
      </c>
      <c r="F56" s="52">
        <f t="shared" si="13"/>
        <v>-0.12491276261941006</v>
      </c>
      <c r="H56" s="19">
        <v>508.39100000000002</v>
      </c>
      <c r="I56" s="140">
        <v>428.94400000000019</v>
      </c>
      <c r="J56" s="247">
        <f t="shared" si="10"/>
        <v>4.2908812550850666E-3</v>
      </c>
      <c r="K56" s="215">
        <f t="shared" si="11"/>
        <v>3.4527634584315607E-3</v>
      </c>
      <c r="L56" s="52">
        <f t="shared" si="14"/>
        <v>-0.15627145248440635</v>
      </c>
      <c r="N56" s="27">
        <f t="shared" ref="N56" si="21">(H56/B56)*10</f>
        <v>2.8384447459368327</v>
      </c>
      <c r="O56" s="152">
        <f t="shared" ref="O56" si="22">(I56/C56)*10</f>
        <v>2.7367292772560239</v>
      </c>
      <c r="P56" s="52">
        <f t="shared" si="7"/>
        <v>-3.5834929965225547E-2</v>
      </c>
    </row>
    <row r="57" spans="1:16" ht="20.100000000000001" customHeight="1" x14ac:dyDescent="0.25">
      <c r="A57" s="38" t="s">
        <v>205</v>
      </c>
      <c r="B57" s="19">
        <v>720.49</v>
      </c>
      <c r="C57" s="140">
        <v>902.62</v>
      </c>
      <c r="D57" s="247">
        <f t="shared" si="8"/>
        <v>1.5245941074222965E-3</v>
      </c>
      <c r="E57" s="215">
        <f t="shared" si="9"/>
        <v>1.8485960473976408E-3</v>
      </c>
      <c r="F57" s="52">
        <f t="shared" si="13"/>
        <v>0.25278629821371568</v>
      </c>
      <c r="H57" s="19">
        <v>169.55799999999999</v>
      </c>
      <c r="I57" s="140">
        <v>175.42</v>
      </c>
      <c r="J57" s="247">
        <f t="shared" si="10"/>
        <v>1.4310899363869812E-3</v>
      </c>
      <c r="K57" s="215">
        <f t="shared" si="11"/>
        <v>1.412034591643814E-3</v>
      </c>
      <c r="L57" s="52">
        <f t="shared" si="14"/>
        <v>3.4572240767171088E-2</v>
      </c>
      <c r="N57" s="27">
        <f t="shared" ref="N57" si="23">(H57/B57)*10</f>
        <v>2.3533706227706146</v>
      </c>
      <c r="O57" s="152">
        <f t="shared" ref="O57" si="24">(I57/C57)*10</f>
        <v>1.9434535020274311</v>
      </c>
      <c r="P57" s="52">
        <f t="shared" ref="P57" si="25">(O57-N57)/N57</f>
        <v>-0.17418298536445126</v>
      </c>
    </row>
    <row r="58" spans="1:16" ht="20.100000000000001" customHeight="1" x14ac:dyDescent="0.25">
      <c r="A58" s="38" t="s">
        <v>200</v>
      </c>
      <c r="B58" s="19">
        <v>361.43999999999994</v>
      </c>
      <c r="C58" s="140">
        <v>408.42000000000007</v>
      </c>
      <c r="D58" s="247">
        <f t="shared" si="8"/>
        <v>7.6482573552265093E-4</v>
      </c>
      <c r="E58" s="215">
        <f t="shared" si="9"/>
        <v>8.3645786452565265E-4</v>
      </c>
      <c r="F58" s="52">
        <f t="shared" si="13"/>
        <v>0.12998007968127528</v>
      </c>
      <c r="H58" s="19">
        <v>117.83500000000002</v>
      </c>
      <c r="I58" s="140">
        <v>135.39599999999999</v>
      </c>
      <c r="J58" s="247">
        <f t="shared" si="10"/>
        <v>9.9454158844855425E-4</v>
      </c>
      <c r="K58" s="215">
        <f t="shared" si="11"/>
        <v>1.0898633882693296E-3</v>
      </c>
      <c r="L58" s="52">
        <f t="shared" si="14"/>
        <v>0.14903042389782289</v>
      </c>
      <c r="N58" s="27">
        <f t="shared" si="12"/>
        <v>3.2601538291279337</v>
      </c>
      <c r="O58" s="152">
        <f t="shared" si="12"/>
        <v>3.3151167915381214</v>
      </c>
      <c r="P58" s="52">
        <f t="shared" si="7"/>
        <v>1.6859008896794876E-2</v>
      </c>
    </row>
    <row r="59" spans="1:16" ht="20.100000000000001" customHeight="1" x14ac:dyDescent="0.25">
      <c r="A59" s="38" t="s">
        <v>213</v>
      </c>
      <c r="B59" s="19">
        <v>290.98000000000008</v>
      </c>
      <c r="C59" s="140">
        <v>252.86</v>
      </c>
      <c r="D59" s="247">
        <f t="shared" si="8"/>
        <v>6.1572873097161653E-4</v>
      </c>
      <c r="E59" s="215">
        <f t="shared" si="9"/>
        <v>5.1786576471268917E-4</v>
      </c>
      <c r="F59" s="52">
        <f>(C59-B59)/B59</f>
        <v>-0.13100556739294814</v>
      </c>
      <c r="H59" s="19">
        <v>99.255999999999986</v>
      </c>
      <c r="I59" s="140">
        <v>84.51900000000002</v>
      </c>
      <c r="J59" s="247">
        <f t="shared" si="10"/>
        <v>8.3773259136122257E-4</v>
      </c>
      <c r="K59" s="215">
        <f t="shared" si="11"/>
        <v>6.8033149955047049E-4</v>
      </c>
      <c r="L59" s="52">
        <f>(I59-H59)/H59</f>
        <v>-0.14847465140646376</v>
      </c>
      <c r="N59" s="27">
        <f t="shared" si="12"/>
        <v>3.4110935459481739</v>
      </c>
      <c r="O59" s="152">
        <f t="shared" si="12"/>
        <v>3.3425215534287753</v>
      </c>
      <c r="P59" s="52">
        <f>(O59-N59)/N59</f>
        <v>-2.0102642040072755E-2</v>
      </c>
    </row>
    <row r="60" spans="1:16" ht="20.100000000000001" customHeight="1" x14ac:dyDescent="0.25">
      <c r="A60" s="38" t="s">
        <v>207</v>
      </c>
      <c r="B60" s="19">
        <v>61.930000000000007</v>
      </c>
      <c r="C60" s="140">
        <v>136.69000000000003</v>
      </c>
      <c r="D60" s="247">
        <f t="shared" si="8"/>
        <v>1.3104708333587259E-4</v>
      </c>
      <c r="E60" s="215">
        <f t="shared" si="9"/>
        <v>2.7994570663045752E-4</v>
      </c>
      <c r="F60" s="52">
        <f>(C60-B60)/B60</f>
        <v>1.2071693847892784</v>
      </c>
      <c r="H60" s="19">
        <v>42.295000000000002</v>
      </c>
      <c r="I60" s="140">
        <v>63.042000000000002</v>
      </c>
      <c r="J60" s="247">
        <f t="shared" si="10"/>
        <v>3.5697489271805147E-4</v>
      </c>
      <c r="K60" s="215">
        <f t="shared" si="11"/>
        <v>5.0745345300655181E-4</v>
      </c>
      <c r="L60" s="52">
        <f>(I60-H60)/H60</f>
        <v>0.49053079560231705</v>
      </c>
      <c r="N60" s="27">
        <f t="shared" si="12"/>
        <v>6.8294849023090585</v>
      </c>
      <c r="O60" s="152">
        <f t="shared" si="12"/>
        <v>4.6120418465140087</v>
      </c>
      <c r="P60" s="52">
        <f>(O60-N60)/N60</f>
        <v>-0.32468672052343645</v>
      </c>
    </row>
    <row r="61" spans="1:16" ht="20.100000000000001" customHeight="1" thickBot="1" x14ac:dyDescent="0.3">
      <c r="A61" s="8" t="s">
        <v>17</v>
      </c>
      <c r="B61" s="19">
        <f>B62-SUM(B39:B60)</f>
        <v>459.65000000025611</v>
      </c>
      <c r="C61" s="140">
        <f>C62-SUM(C39:C60)</f>
        <v>487.71000000002095</v>
      </c>
      <c r="D61" s="247">
        <f t="shared" si="8"/>
        <v>9.7264317544594524E-4</v>
      </c>
      <c r="E61" s="215">
        <f t="shared" si="9"/>
        <v>9.988464451001996E-4</v>
      </c>
      <c r="F61" s="52">
        <f t="shared" si="13"/>
        <v>6.104644838409487E-2</v>
      </c>
      <c r="H61" s="19">
        <f>H62-SUM(H39:H60)</f>
        <v>197.7270000000135</v>
      </c>
      <c r="I61" s="140">
        <f>I62-SUM(I39:I60)</f>
        <v>173.02400000000489</v>
      </c>
      <c r="J61" s="247">
        <f t="shared" si="10"/>
        <v>1.6688396882011344E-3</v>
      </c>
      <c r="K61" s="215">
        <f t="shared" si="11"/>
        <v>1.3927481084516371E-3</v>
      </c>
      <c r="L61" s="52">
        <f t="shared" si="14"/>
        <v>-0.12493488496769246</v>
      </c>
      <c r="N61" s="27">
        <f t="shared" si="12"/>
        <v>4.3016860654825049</v>
      </c>
      <c r="O61" s="152">
        <f t="shared" si="12"/>
        <v>3.5476820241536453</v>
      </c>
      <c r="P61" s="52">
        <f t="shared" si="7"/>
        <v>-0.17528104790796387</v>
      </c>
    </row>
    <row r="62" spans="1:16" ht="26.25" customHeight="1" thickBot="1" x14ac:dyDescent="0.3">
      <c r="A62" s="12" t="s">
        <v>18</v>
      </c>
      <c r="B62" s="17">
        <v>472578.24000000011</v>
      </c>
      <c r="C62" s="145">
        <v>488273.24999999994</v>
      </c>
      <c r="D62" s="253">
        <f>SUM(D39:D61)</f>
        <v>1.0000000000000002</v>
      </c>
      <c r="E62" s="254">
        <f>SUM(E39:E61)</f>
        <v>1</v>
      </c>
      <c r="F62" s="57">
        <f t="shared" si="13"/>
        <v>3.321145298607027E-2</v>
      </c>
      <c r="G62" s="1"/>
      <c r="H62" s="17">
        <v>118481.72200000001</v>
      </c>
      <c r="I62" s="145">
        <v>124232.084</v>
      </c>
      <c r="J62" s="253">
        <f>SUM(J39:J61)</f>
        <v>0.99999999999999989</v>
      </c>
      <c r="K62" s="254">
        <f>SUM(K39:K61)</f>
        <v>1.0000000000000002</v>
      </c>
      <c r="L62" s="57">
        <f t="shared" si="14"/>
        <v>4.8533747677975116E-2</v>
      </c>
      <c r="M62" s="1"/>
      <c r="N62" s="29">
        <f t="shared" si="12"/>
        <v>2.5071345223174046</v>
      </c>
      <c r="O62" s="146">
        <f t="shared" si="12"/>
        <v>2.5443147663731325</v>
      </c>
      <c r="P62" s="57">
        <f t="shared" si="7"/>
        <v>1.4829776274374479E-2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B5</f>
        <v>jan-out</v>
      </c>
      <c r="C66" s="344"/>
      <c r="D66" s="352" t="str">
        <f>B5</f>
        <v>jan-out</v>
      </c>
      <c r="E66" s="344"/>
      <c r="F66" s="131" t="str">
        <f>F37</f>
        <v>2022/2021</v>
      </c>
      <c r="H66" s="339" t="str">
        <f>B5</f>
        <v>jan-out</v>
      </c>
      <c r="I66" s="344"/>
      <c r="J66" s="352" t="str">
        <f>B5</f>
        <v>jan-out</v>
      </c>
      <c r="K66" s="340"/>
      <c r="L66" s="131" t="str">
        <f>F66</f>
        <v>2022/2021</v>
      </c>
      <c r="N66" s="339" t="str">
        <f>B5</f>
        <v>jan-out</v>
      </c>
      <c r="O66" s="340"/>
      <c r="P66" s="131" t="str">
        <f>P37</f>
        <v>2022/2021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153</v>
      </c>
      <c r="B68" s="39">
        <v>161363.26999999996</v>
      </c>
      <c r="C68" s="147">
        <v>152208.70000000004</v>
      </c>
      <c r="D68" s="247">
        <f>B68/$B$96</f>
        <v>0.21816960090225412</v>
      </c>
      <c r="E68" s="246">
        <f>C68/$C$96</f>
        <v>0.21145538967938013</v>
      </c>
      <c r="F68" s="61">
        <f t="shared" ref="F68:F87" si="26">(C68-B68)/B68</f>
        <v>-5.6732675286017206E-2</v>
      </c>
      <c r="H68" s="19">
        <v>45284.855999999992</v>
      </c>
      <c r="I68" s="147">
        <v>47118.77199999999</v>
      </c>
      <c r="J68" s="245">
        <f>H68/$H$96</f>
        <v>0.20445405512238815</v>
      </c>
      <c r="K68" s="246">
        <f>I68/$I$96</f>
        <v>0.20379148719147935</v>
      </c>
      <c r="L68" s="61">
        <f t="shared" ref="L68:L87" si="27">(I68-H68)/H68</f>
        <v>4.0497335356437875E-2</v>
      </c>
      <c r="N68" s="41">
        <f t="shared" ref="N68:O96" si="28">(H68/B68)*10</f>
        <v>2.8063918139487383</v>
      </c>
      <c r="O68" s="149">
        <f t="shared" si="28"/>
        <v>3.0956687758321291</v>
      </c>
      <c r="P68" s="61">
        <f t="shared" si="7"/>
        <v>0.10307789541203199</v>
      </c>
    </row>
    <row r="69" spans="1:16" ht="20.100000000000001" customHeight="1" x14ac:dyDescent="0.25">
      <c r="A69" s="38" t="s">
        <v>155</v>
      </c>
      <c r="B69" s="19">
        <v>156481.16999999995</v>
      </c>
      <c r="C69" s="140">
        <v>143788.27999999991</v>
      </c>
      <c r="D69" s="247">
        <f t="shared" ref="D69:D95" si="29">B69/$B$96</f>
        <v>0.21156880625694918</v>
      </c>
      <c r="E69" s="215">
        <f t="shared" ref="E69:E95" si="30">C69/$C$96</f>
        <v>0.19975735144395684</v>
      </c>
      <c r="F69" s="52">
        <f t="shared" si="26"/>
        <v>-8.1114488088247588E-2</v>
      </c>
      <c r="H69" s="19">
        <v>47433.677999999964</v>
      </c>
      <c r="I69" s="140">
        <v>46001.701999999983</v>
      </c>
      <c r="J69" s="214">
        <f t="shared" ref="J69:J96" si="31">H69/$H$96</f>
        <v>0.21415565098560993</v>
      </c>
      <c r="K69" s="215">
        <f t="shared" ref="K69:K96" si="32">I69/$I$96</f>
        <v>0.19896009310088236</v>
      </c>
      <c r="L69" s="52">
        <f t="shared" si="27"/>
        <v>-3.0189014649042851E-2</v>
      </c>
      <c r="N69" s="40">
        <f t="shared" si="28"/>
        <v>3.0312706634287041</v>
      </c>
      <c r="O69" s="143">
        <f t="shared" si="28"/>
        <v>3.1992664492544187</v>
      </c>
      <c r="P69" s="52">
        <f t="shared" si="7"/>
        <v>5.5420912375964707E-2</v>
      </c>
    </row>
    <row r="70" spans="1:16" ht="20.100000000000001" customHeight="1" x14ac:dyDescent="0.25">
      <c r="A70" s="38" t="s">
        <v>156</v>
      </c>
      <c r="B70" s="19">
        <v>86816.360000000015</v>
      </c>
      <c r="C70" s="140">
        <v>87002.940000000017</v>
      </c>
      <c r="D70" s="247">
        <f t="shared" si="29"/>
        <v>0.11737919424281887</v>
      </c>
      <c r="E70" s="215">
        <f t="shared" si="30"/>
        <v>0.12086852184501758</v>
      </c>
      <c r="F70" s="52">
        <f t="shared" si="26"/>
        <v>2.1491341032957578E-3</v>
      </c>
      <c r="H70" s="19">
        <v>30263.950999999997</v>
      </c>
      <c r="I70" s="140">
        <v>32257.155000000006</v>
      </c>
      <c r="J70" s="214">
        <f t="shared" si="31"/>
        <v>0.13663701405995979</v>
      </c>
      <c r="K70" s="215">
        <f t="shared" si="32"/>
        <v>0.13951411106418621</v>
      </c>
      <c r="L70" s="52">
        <f t="shared" si="27"/>
        <v>6.5860667035841064E-2</v>
      </c>
      <c r="N70" s="40">
        <f t="shared" si="28"/>
        <v>3.4859732658683216</v>
      </c>
      <c r="O70" s="143">
        <f t="shared" si="28"/>
        <v>3.7075936744206572</v>
      </c>
      <c r="P70" s="52">
        <f t="shared" si="7"/>
        <v>6.3574901942666559E-2</v>
      </c>
    </row>
    <row r="71" spans="1:16" ht="20.100000000000001" customHeight="1" x14ac:dyDescent="0.25">
      <c r="A71" s="38" t="s">
        <v>154</v>
      </c>
      <c r="B71" s="19">
        <v>113607.61</v>
      </c>
      <c r="C71" s="140">
        <v>106723.16999999998</v>
      </c>
      <c r="D71" s="247">
        <f t="shared" si="29"/>
        <v>0.15360203677800371</v>
      </c>
      <c r="E71" s="215">
        <f t="shared" si="30"/>
        <v>0.14826478052942257</v>
      </c>
      <c r="F71" s="52">
        <f t="shared" si="26"/>
        <v>-6.0598405335699053E-2</v>
      </c>
      <c r="H71" s="19">
        <v>30127.372000000007</v>
      </c>
      <c r="I71" s="140">
        <v>30169.961000000007</v>
      </c>
      <c r="J71" s="214">
        <f t="shared" si="31"/>
        <v>0.13602038119720852</v>
      </c>
      <c r="K71" s="215">
        <f t="shared" si="32"/>
        <v>0.13048687305982706</v>
      </c>
      <c r="L71" s="52">
        <f t="shared" si="27"/>
        <v>1.4136314312446479E-3</v>
      </c>
      <c r="N71" s="40">
        <f t="shared" si="28"/>
        <v>2.6518797464360007</v>
      </c>
      <c r="O71" s="143">
        <f t="shared" si="28"/>
        <v>2.8269363625536998</v>
      </c>
      <c r="P71" s="52">
        <f t="shared" si="7"/>
        <v>6.6012275388040081E-2</v>
      </c>
    </row>
    <row r="72" spans="1:16" ht="20.100000000000001" customHeight="1" x14ac:dyDescent="0.25">
      <c r="A72" s="38" t="s">
        <v>158</v>
      </c>
      <c r="B72" s="19">
        <v>48566.079999999987</v>
      </c>
      <c r="C72" s="140">
        <v>42524.03</v>
      </c>
      <c r="D72" s="247">
        <f t="shared" si="29"/>
        <v>6.5663284407826802E-2</v>
      </c>
      <c r="E72" s="215">
        <f t="shared" si="30"/>
        <v>5.9076355913871205E-2</v>
      </c>
      <c r="F72" s="52">
        <f t="shared" si="26"/>
        <v>-0.12440884666829173</v>
      </c>
      <c r="H72" s="19">
        <v>18191.407999999999</v>
      </c>
      <c r="I72" s="140">
        <v>16882.648000000001</v>
      </c>
      <c r="J72" s="214">
        <f t="shared" si="31"/>
        <v>8.213136713928941E-2</v>
      </c>
      <c r="K72" s="215">
        <f t="shared" si="32"/>
        <v>7.3018455227361515E-2</v>
      </c>
      <c r="L72" s="52">
        <f t="shared" si="27"/>
        <v>-7.1943853933681134E-2</v>
      </c>
      <c r="N72" s="40">
        <f t="shared" si="28"/>
        <v>3.7457023502823379</v>
      </c>
      <c r="O72" s="143">
        <f t="shared" si="28"/>
        <v>3.9701429991466002</v>
      </c>
      <c r="P72" s="52">
        <f t="shared" ref="P72:P90" si="33">(O72-N72)/N72</f>
        <v>5.9919509847691114E-2</v>
      </c>
    </row>
    <row r="73" spans="1:16" ht="20.100000000000001" customHeight="1" x14ac:dyDescent="0.25">
      <c r="A73" s="38" t="s">
        <v>157</v>
      </c>
      <c r="B73" s="19">
        <v>18911.440000000006</v>
      </c>
      <c r="C73" s="140">
        <v>27920.879999999983</v>
      </c>
      <c r="D73" s="247">
        <f t="shared" si="29"/>
        <v>2.5569023962435364E-2</v>
      </c>
      <c r="E73" s="215">
        <f t="shared" si="30"/>
        <v>3.8788982236831443E-2</v>
      </c>
      <c r="F73" s="52">
        <f t="shared" si="26"/>
        <v>0.47640158549533901</v>
      </c>
      <c r="H73" s="19">
        <v>5852.7520000000004</v>
      </c>
      <c r="I73" s="140">
        <v>10071.498000000005</v>
      </c>
      <c r="J73" s="214">
        <f t="shared" si="31"/>
        <v>2.6424261568275004E-2</v>
      </c>
      <c r="K73" s="215">
        <f t="shared" si="32"/>
        <v>4.3559826976518223E-2</v>
      </c>
      <c r="L73" s="52">
        <f t="shared" si="27"/>
        <v>0.72081407173924406</v>
      </c>
      <c r="N73" s="40">
        <f t="shared" si="28"/>
        <v>3.0948209126327759</v>
      </c>
      <c r="O73" s="143">
        <f t="shared" si="28"/>
        <v>3.6071563646991112</v>
      </c>
      <c r="P73" s="52">
        <f t="shared" si="33"/>
        <v>0.16554607407977268</v>
      </c>
    </row>
    <row r="74" spans="1:16" ht="20.100000000000001" customHeight="1" x14ac:dyDescent="0.25">
      <c r="A74" s="38" t="s">
        <v>159</v>
      </c>
      <c r="B74" s="19">
        <v>33542.639999999978</v>
      </c>
      <c r="C74" s="140">
        <v>25795.29</v>
      </c>
      <c r="D74" s="247">
        <f t="shared" si="29"/>
        <v>4.5350992093851239E-2</v>
      </c>
      <c r="E74" s="215">
        <f t="shared" si="30"/>
        <v>3.5836013965316146E-2</v>
      </c>
      <c r="F74" s="52">
        <f t="shared" si="26"/>
        <v>-0.2309701919705778</v>
      </c>
      <c r="H74" s="19">
        <v>8362.8139999999967</v>
      </c>
      <c r="I74" s="140">
        <v>7020.2789999999995</v>
      </c>
      <c r="J74" s="214">
        <f t="shared" si="31"/>
        <v>3.7756799635937428E-2</v>
      </c>
      <c r="K74" s="215">
        <f t="shared" si="32"/>
        <v>3.0363123595604564E-2</v>
      </c>
      <c r="L74" s="52">
        <f t="shared" si="27"/>
        <v>-0.16053627403407486</v>
      </c>
      <c r="N74" s="40">
        <f t="shared" si="28"/>
        <v>2.4931889678331824</v>
      </c>
      <c r="O74" s="143">
        <f t="shared" si="28"/>
        <v>2.7215352104977302</v>
      </c>
      <c r="P74" s="52">
        <f t="shared" si="33"/>
        <v>9.1588020647709767E-2</v>
      </c>
    </row>
    <row r="75" spans="1:16" ht="20.100000000000001" customHeight="1" x14ac:dyDescent="0.25">
      <c r="A75" s="38" t="s">
        <v>164</v>
      </c>
      <c r="B75" s="19">
        <v>14010.779999999995</v>
      </c>
      <c r="C75" s="140">
        <v>21662.770000000004</v>
      </c>
      <c r="D75" s="247">
        <f t="shared" si="29"/>
        <v>1.8943135454117185E-2</v>
      </c>
      <c r="E75" s="215">
        <f t="shared" si="30"/>
        <v>3.0094925401010487E-2</v>
      </c>
      <c r="F75" s="52">
        <f t="shared" si="26"/>
        <v>0.54615017864815607</v>
      </c>
      <c r="H75" s="19">
        <v>3084.338999999999</v>
      </c>
      <c r="I75" s="140">
        <v>4715.5770000000011</v>
      </c>
      <c r="J75" s="214">
        <f t="shared" si="31"/>
        <v>1.3925309068491494E-2</v>
      </c>
      <c r="K75" s="215">
        <f t="shared" si="32"/>
        <v>2.0395150573871812E-2</v>
      </c>
      <c r="L75" s="52">
        <f t="shared" si="27"/>
        <v>0.52887766228031441</v>
      </c>
      <c r="N75" s="40">
        <f t="shared" si="28"/>
        <v>2.2014042044768387</v>
      </c>
      <c r="O75" s="143">
        <f t="shared" si="28"/>
        <v>2.1768116450481632</v>
      </c>
      <c r="P75" s="52">
        <f t="shared" si="33"/>
        <v>-1.1171305741427866E-2</v>
      </c>
    </row>
    <row r="76" spans="1:16" ht="20.100000000000001" customHeight="1" x14ac:dyDescent="0.25">
      <c r="A76" s="38" t="s">
        <v>163</v>
      </c>
      <c r="B76" s="19">
        <v>20859.399999999998</v>
      </c>
      <c r="C76" s="140">
        <v>12436.09</v>
      </c>
      <c r="D76" s="247">
        <f t="shared" si="29"/>
        <v>2.8202743865196091E-2</v>
      </c>
      <c r="E76" s="215">
        <f t="shared" si="30"/>
        <v>1.7276793357001548E-2</v>
      </c>
      <c r="F76" s="52">
        <f t="shared" si="26"/>
        <v>-0.40381362838816065</v>
      </c>
      <c r="H76" s="19">
        <v>7116.8699999999981</v>
      </c>
      <c r="I76" s="140">
        <v>4385.6829999999991</v>
      </c>
      <c r="J76" s="214">
        <f t="shared" si="31"/>
        <v>3.2131556988474697E-2</v>
      </c>
      <c r="K76" s="215">
        <f t="shared" si="32"/>
        <v>1.8968339432113995E-2</v>
      </c>
      <c r="L76" s="52">
        <f t="shared" si="27"/>
        <v>-0.38376238430658416</v>
      </c>
      <c r="N76" s="40">
        <f t="shared" si="28"/>
        <v>3.4118287199056536</v>
      </c>
      <c r="O76" s="143">
        <f t="shared" si="28"/>
        <v>3.5265770833115546</v>
      </c>
      <c r="P76" s="52">
        <f t="shared" si="33"/>
        <v>3.3632509960545176E-2</v>
      </c>
    </row>
    <row r="77" spans="1:16" ht="20.100000000000001" customHeight="1" x14ac:dyDescent="0.25">
      <c r="A77" s="38" t="s">
        <v>161</v>
      </c>
      <c r="B77" s="19">
        <v>12319.84</v>
      </c>
      <c r="C77" s="140">
        <v>10321.720000000001</v>
      </c>
      <c r="D77" s="247">
        <f t="shared" si="29"/>
        <v>1.6656916880648409E-2</v>
      </c>
      <c r="E77" s="215">
        <f t="shared" si="30"/>
        <v>1.4339412430179426E-2</v>
      </c>
      <c r="F77" s="52">
        <f t="shared" si="26"/>
        <v>-0.16218717126196436</v>
      </c>
      <c r="H77" s="19">
        <v>3566.3810000000008</v>
      </c>
      <c r="I77" s="140">
        <v>3448.0570000000002</v>
      </c>
      <c r="J77" s="214">
        <f t="shared" si="31"/>
        <v>1.6101653443734876E-2</v>
      </c>
      <c r="K77" s="215">
        <f t="shared" si="32"/>
        <v>1.4913051298344341E-2</v>
      </c>
      <c r="L77" s="52">
        <f t="shared" si="27"/>
        <v>-3.3177610580585895E-2</v>
      </c>
      <c r="N77" s="40">
        <f t="shared" si="28"/>
        <v>2.8948273678878951</v>
      </c>
      <c r="O77" s="143">
        <f t="shared" si="28"/>
        <v>3.3405837399193157</v>
      </c>
      <c r="P77" s="52">
        <f t="shared" si="33"/>
        <v>0.15398374942014259</v>
      </c>
    </row>
    <row r="78" spans="1:16" ht="20.100000000000001" customHeight="1" x14ac:dyDescent="0.25">
      <c r="A78" s="38" t="s">
        <v>160</v>
      </c>
      <c r="B78" s="19">
        <v>488.21999999999997</v>
      </c>
      <c r="C78" s="140">
        <v>1784.9</v>
      </c>
      <c r="D78" s="247">
        <f t="shared" si="29"/>
        <v>6.6009298493082433E-4</v>
      </c>
      <c r="E78" s="215">
        <f t="shared" si="30"/>
        <v>2.4796659129125045E-3</v>
      </c>
      <c r="F78" s="52">
        <f t="shared" si="26"/>
        <v>2.6559338003359145</v>
      </c>
      <c r="H78" s="19">
        <v>846.005</v>
      </c>
      <c r="I78" s="140">
        <v>3265.2719999999995</v>
      </c>
      <c r="J78" s="214">
        <f t="shared" si="31"/>
        <v>3.819580499578402E-3</v>
      </c>
      <c r="K78" s="215">
        <f t="shared" si="32"/>
        <v>1.4122495318101589E-2</v>
      </c>
      <c r="L78" s="52">
        <f t="shared" si="27"/>
        <v>2.8596367633761024</v>
      </c>
      <c r="N78" s="40">
        <f t="shared" si="28"/>
        <v>17.328356068985297</v>
      </c>
      <c r="O78" s="143">
        <f t="shared" si="28"/>
        <v>18.293865202532352</v>
      </c>
      <c r="P78" s="52">
        <f t="shared" si="33"/>
        <v>5.5718449557667291E-2</v>
      </c>
    </row>
    <row r="79" spans="1:16" ht="20.100000000000001" customHeight="1" x14ac:dyDescent="0.25">
      <c r="A79" s="38" t="s">
        <v>167</v>
      </c>
      <c r="B79" s="19">
        <v>5793.7900000000027</v>
      </c>
      <c r="C79" s="140">
        <v>4834.34</v>
      </c>
      <c r="D79" s="247">
        <f t="shared" si="29"/>
        <v>7.8334360230272477E-3</v>
      </c>
      <c r="E79" s="215">
        <f t="shared" si="30"/>
        <v>6.71608947808249E-3</v>
      </c>
      <c r="F79" s="52">
        <f t="shared" si="26"/>
        <v>-0.16559971969988593</v>
      </c>
      <c r="H79" s="19">
        <v>3132.9790000000007</v>
      </c>
      <c r="I79" s="140">
        <v>2544.0040000000008</v>
      </c>
      <c r="J79" s="214">
        <f t="shared" si="31"/>
        <v>1.4144911074980225E-2</v>
      </c>
      <c r="K79" s="215">
        <f t="shared" si="32"/>
        <v>1.1002968383409324E-2</v>
      </c>
      <c r="L79" s="52">
        <f t="shared" si="27"/>
        <v>-0.18799200377659722</v>
      </c>
      <c r="N79" s="40">
        <f t="shared" si="28"/>
        <v>5.4074776614271469</v>
      </c>
      <c r="O79" s="143">
        <f t="shared" si="28"/>
        <v>5.2623605290484345</v>
      </c>
      <c r="P79" s="52">
        <f t="shared" si="33"/>
        <v>-2.6836381297303948E-2</v>
      </c>
    </row>
    <row r="80" spans="1:16" ht="20.100000000000001" customHeight="1" x14ac:dyDescent="0.25">
      <c r="A80" s="38" t="s">
        <v>171</v>
      </c>
      <c r="B80" s="19">
        <v>3967.55</v>
      </c>
      <c r="C80" s="140">
        <v>11190.31</v>
      </c>
      <c r="D80" s="247">
        <f t="shared" si="29"/>
        <v>5.3642864330881411E-3</v>
      </c>
      <c r="E80" s="215">
        <f t="shared" si="30"/>
        <v>1.5546097967350509E-2</v>
      </c>
      <c r="F80" s="52">
        <f t="shared" si="26"/>
        <v>1.8204584693324593</v>
      </c>
      <c r="H80" s="19">
        <v>877.12400000000002</v>
      </c>
      <c r="I80" s="140">
        <v>2440.5269999999991</v>
      </c>
      <c r="J80" s="214">
        <f t="shared" si="31"/>
        <v>3.9600779263860219E-3</v>
      </c>
      <c r="K80" s="215">
        <f t="shared" si="32"/>
        <v>1.0555424213113182E-2</v>
      </c>
      <c r="L80" s="52">
        <f t="shared" si="27"/>
        <v>1.7824195894765154</v>
      </c>
      <c r="N80" s="40">
        <f t="shared" si="28"/>
        <v>2.2107446661037669</v>
      </c>
      <c r="O80" s="143">
        <f t="shared" si="28"/>
        <v>2.1809288571987722</v>
      </c>
      <c r="P80" s="52">
        <f t="shared" si="33"/>
        <v>-1.3486771838532714E-2</v>
      </c>
    </row>
    <row r="81" spans="1:16" ht="20.100000000000001" customHeight="1" x14ac:dyDescent="0.25">
      <c r="A81" s="38" t="s">
        <v>168</v>
      </c>
      <c r="B81" s="19">
        <v>4512.6900000000005</v>
      </c>
      <c r="C81" s="140">
        <v>7155.88</v>
      </c>
      <c r="D81" s="247">
        <f t="shared" si="29"/>
        <v>6.1013375366996067E-3</v>
      </c>
      <c r="E81" s="215">
        <f t="shared" si="30"/>
        <v>9.9412805831656289E-3</v>
      </c>
      <c r="F81" s="52">
        <f t="shared" si="26"/>
        <v>0.58572381439895038</v>
      </c>
      <c r="H81" s="19">
        <v>1354.6870000000004</v>
      </c>
      <c r="I81" s="140">
        <v>2181.6879999999992</v>
      </c>
      <c r="J81" s="214">
        <f t="shared" si="31"/>
        <v>6.1162003158756369E-3</v>
      </c>
      <c r="K81" s="215">
        <f t="shared" si="32"/>
        <v>9.4359301661724997E-3</v>
      </c>
      <c r="L81" s="52">
        <f t="shared" si="27"/>
        <v>0.61047385853706326</v>
      </c>
      <c r="N81" s="40">
        <f t="shared" si="28"/>
        <v>3.001950056396518</v>
      </c>
      <c r="O81" s="143">
        <f t="shared" si="28"/>
        <v>3.0488046194178766</v>
      </c>
      <c r="P81" s="52">
        <f t="shared" si="33"/>
        <v>1.560804215297369E-2</v>
      </c>
    </row>
    <row r="82" spans="1:16" ht="20.100000000000001" customHeight="1" x14ac:dyDescent="0.25">
      <c r="A82" s="38" t="s">
        <v>166</v>
      </c>
      <c r="B82" s="19">
        <v>6549.65</v>
      </c>
      <c r="C82" s="140">
        <v>8102.7599999999993</v>
      </c>
      <c r="D82" s="247">
        <f t="shared" si="29"/>
        <v>8.8553890024009128E-3</v>
      </c>
      <c r="E82" s="215">
        <f t="shared" si="30"/>
        <v>1.125673022158716E-2</v>
      </c>
      <c r="F82" s="52">
        <f t="shared" si="26"/>
        <v>0.23712870153366969</v>
      </c>
      <c r="H82" s="19">
        <v>1769.2990000000004</v>
      </c>
      <c r="I82" s="140">
        <v>2071.2609999999995</v>
      </c>
      <c r="J82" s="214">
        <f t="shared" si="31"/>
        <v>7.9881087680611449E-3</v>
      </c>
      <c r="K82" s="215">
        <f t="shared" si="32"/>
        <v>8.958326833129495E-3</v>
      </c>
      <c r="L82" s="52">
        <f t="shared" si="27"/>
        <v>0.1706675920802527</v>
      </c>
      <c r="N82" s="40">
        <f t="shared" si="28"/>
        <v>2.7013641950333236</v>
      </c>
      <c r="O82" s="143">
        <f t="shared" si="28"/>
        <v>2.5562413301146765</v>
      </c>
      <c r="P82" s="52">
        <f t="shared" si="33"/>
        <v>-5.372206575680067E-2</v>
      </c>
    </row>
    <row r="83" spans="1:16" ht="20.100000000000001" customHeight="1" x14ac:dyDescent="0.25">
      <c r="A83" s="38" t="s">
        <v>173</v>
      </c>
      <c r="B83" s="19">
        <v>4718.13</v>
      </c>
      <c r="C83" s="140">
        <v>7561.04</v>
      </c>
      <c r="D83" s="247">
        <f t="shared" si="29"/>
        <v>6.3791006410873589E-3</v>
      </c>
      <c r="E83" s="215">
        <f t="shared" si="30"/>
        <v>1.0504147657665953E-2</v>
      </c>
      <c r="F83" s="52">
        <f t="shared" si="26"/>
        <v>0.60255016288232832</v>
      </c>
      <c r="H83" s="19">
        <v>1288.2160000000001</v>
      </c>
      <c r="I83" s="140">
        <v>1996.826</v>
      </c>
      <c r="J83" s="214">
        <f t="shared" si="31"/>
        <v>5.8160941281019517E-3</v>
      </c>
      <c r="K83" s="215">
        <f t="shared" si="32"/>
        <v>8.6363910375807981E-3</v>
      </c>
      <c r="L83" s="52">
        <f t="shared" si="27"/>
        <v>0.55007079558086525</v>
      </c>
      <c r="N83" s="40">
        <f t="shared" si="28"/>
        <v>2.7303529152439632</v>
      </c>
      <c r="O83" s="143">
        <f t="shared" si="28"/>
        <v>2.6409409287611227</v>
      </c>
      <c r="P83" s="52">
        <f t="shared" si="33"/>
        <v>-3.2747410044921342E-2</v>
      </c>
    </row>
    <row r="84" spans="1:16" ht="20.100000000000001" customHeight="1" x14ac:dyDescent="0.25">
      <c r="A84" s="38" t="s">
        <v>176</v>
      </c>
      <c r="B84" s="19">
        <v>6926.7800000000007</v>
      </c>
      <c r="C84" s="140">
        <v>5982.14</v>
      </c>
      <c r="D84" s="247">
        <f t="shared" si="29"/>
        <v>9.3652838600613159E-3</v>
      </c>
      <c r="E84" s="215">
        <f t="shared" si="30"/>
        <v>8.3106665047175798E-3</v>
      </c>
      <c r="F84" s="52">
        <f t="shared" si="26"/>
        <v>-0.13637505449862711</v>
      </c>
      <c r="H84" s="19">
        <v>1442.8090000000002</v>
      </c>
      <c r="I84" s="140">
        <v>1220.1629999999996</v>
      </c>
      <c r="J84" s="214">
        <f t="shared" si="31"/>
        <v>6.5140573885688804E-3</v>
      </c>
      <c r="K84" s="215">
        <f t="shared" si="32"/>
        <v>5.2772774380880931E-3</v>
      </c>
      <c r="L84" s="52">
        <f t="shared" si="27"/>
        <v>-0.15431425781236505</v>
      </c>
      <c r="N84" s="40">
        <f t="shared" si="28"/>
        <v>2.0829433012164382</v>
      </c>
      <c r="O84" s="143">
        <f t="shared" si="28"/>
        <v>2.039676436860387</v>
      </c>
      <c r="P84" s="52">
        <f t="shared" si="33"/>
        <v>-2.0771983726481355E-2</v>
      </c>
    </row>
    <row r="85" spans="1:16" ht="20.100000000000001" customHeight="1" x14ac:dyDescent="0.25">
      <c r="A85" s="38" t="s">
        <v>169</v>
      </c>
      <c r="B85" s="19">
        <v>4574.7100000000009</v>
      </c>
      <c r="C85" s="140">
        <v>4965.3600000000015</v>
      </c>
      <c r="D85" s="247">
        <f t="shared" si="29"/>
        <v>6.1851910595487527E-3</v>
      </c>
      <c r="E85" s="215">
        <f t="shared" si="30"/>
        <v>6.8981085424053091E-3</v>
      </c>
      <c r="F85" s="52">
        <f t="shared" si="26"/>
        <v>8.5393391056482373E-2</v>
      </c>
      <c r="H85" s="19">
        <v>985.71699999999987</v>
      </c>
      <c r="I85" s="140">
        <v>1106.8889999999999</v>
      </c>
      <c r="J85" s="214">
        <f t="shared" si="31"/>
        <v>4.4503583682164094E-3</v>
      </c>
      <c r="K85" s="215">
        <f t="shared" si="32"/>
        <v>4.7873606609673408E-3</v>
      </c>
      <c r="L85" s="52">
        <f t="shared" si="27"/>
        <v>0.12292777744525056</v>
      </c>
      <c r="N85" s="40">
        <f t="shared" si="28"/>
        <v>2.1547092602591196</v>
      </c>
      <c r="O85" s="143">
        <f t="shared" si="28"/>
        <v>2.2292220503649274</v>
      </c>
      <c r="P85" s="52">
        <f t="shared" si="33"/>
        <v>3.4581366256739014E-2</v>
      </c>
    </row>
    <row r="86" spans="1:16" ht="20.100000000000001" customHeight="1" x14ac:dyDescent="0.25">
      <c r="A86" s="38" t="s">
        <v>177</v>
      </c>
      <c r="B86" s="19">
        <v>2603.63</v>
      </c>
      <c r="C86" s="140">
        <v>3078.0899999999997</v>
      </c>
      <c r="D86" s="247">
        <f t="shared" si="29"/>
        <v>3.520211991224125E-3</v>
      </c>
      <c r="E86" s="215">
        <f t="shared" si="30"/>
        <v>4.2762254747475206E-3</v>
      </c>
      <c r="F86" s="52">
        <f t="shared" si="26"/>
        <v>0.18223019399837903</v>
      </c>
      <c r="H86" s="19">
        <v>866.76900000000001</v>
      </c>
      <c r="I86" s="140">
        <v>1094.6030000000001</v>
      </c>
      <c r="J86" s="214">
        <f t="shared" si="31"/>
        <v>3.913326717973383E-3</v>
      </c>
      <c r="K86" s="215">
        <f t="shared" si="32"/>
        <v>4.7342229813258918E-3</v>
      </c>
      <c r="L86" s="52">
        <f t="shared" si="27"/>
        <v>0.26285434758280474</v>
      </c>
      <c r="N86" s="40">
        <f t="shared" si="28"/>
        <v>3.3290790166037416</v>
      </c>
      <c r="O86" s="143">
        <f t="shared" si="28"/>
        <v>3.5561110948672718</v>
      </c>
      <c r="P86" s="52">
        <f t="shared" si="33"/>
        <v>6.8196662539762642E-2</v>
      </c>
    </row>
    <row r="87" spans="1:16" ht="20.100000000000001" customHeight="1" x14ac:dyDescent="0.25">
      <c r="A87" s="38" t="s">
        <v>172</v>
      </c>
      <c r="B87" s="19">
        <v>2002.4000000000005</v>
      </c>
      <c r="C87" s="140">
        <v>2946.9500000000003</v>
      </c>
      <c r="D87" s="247">
        <f t="shared" si="29"/>
        <v>2.7073249621594425E-3</v>
      </c>
      <c r="E87" s="215">
        <f t="shared" si="30"/>
        <v>4.0940397008557934E-3</v>
      </c>
      <c r="F87" s="52">
        <f t="shared" si="26"/>
        <v>0.47170894926088669</v>
      </c>
      <c r="H87" s="19">
        <v>660.40900000000011</v>
      </c>
      <c r="I87" s="140">
        <v>993.92399999999975</v>
      </c>
      <c r="J87" s="214">
        <f t="shared" si="31"/>
        <v>2.9816435341943289E-3</v>
      </c>
      <c r="K87" s="215">
        <f t="shared" si="32"/>
        <v>4.2987803271974899E-3</v>
      </c>
      <c r="L87" s="52">
        <f t="shared" si="27"/>
        <v>0.50501280267228277</v>
      </c>
      <c r="N87" s="40">
        <f t="shared" si="28"/>
        <v>3.2980872952457045</v>
      </c>
      <c r="O87" s="143">
        <f t="shared" si="28"/>
        <v>3.3727209487775482</v>
      </c>
      <c r="P87" s="52">
        <f t="shared" si="33"/>
        <v>2.26293748013979E-2</v>
      </c>
    </row>
    <row r="88" spans="1:16" ht="20.100000000000001" customHeight="1" x14ac:dyDescent="0.25">
      <c r="A88" s="38" t="s">
        <v>165</v>
      </c>
      <c r="B88" s="19">
        <v>3434.1200000000008</v>
      </c>
      <c r="C88" s="140">
        <v>2615.2800000000002</v>
      </c>
      <c r="D88" s="247">
        <f t="shared" si="29"/>
        <v>4.6430677182635761E-3</v>
      </c>
      <c r="E88" s="215">
        <f t="shared" si="30"/>
        <v>3.6332683448494674E-3</v>
      </c>
      <c r="F88" s="52">
        <f t="shared" ref="F88:F94" si="34">(C88-B88)/B88</f>
        <v>-0.23844245396200495</v>
      </c>
      <c r="H88" s="19">
        <v>1199.779</v>
      </c>
      <c r="I88" s="140">
        <v>912.62399999999991</v>
      </c>
      <c r="J88" s="214">
        <f t="shared" si="31"/>
        <v>5.4168148795854347E-3</v>
      </c>
      <c r="K88" s="215">
        <f t="shared" si="32"/>
        <v>3.9471529989499017E-3</v>
      </c>
      <c r="L88" s="52">
        <f t="shared" ref="L88:L95" si="35">(I88-H88)/H88</f>
        <v>-0.23933991176708386</v>
      </c>
      <c r="N88" s="40">
        <f t="shared" si="28"/>
        <v>3.4937014431644782</v>
      </c>
      <c r="O88" s="143">
        <f t="shared" si="28"/>
        <v>3.4895842892539224</v>
      </c>
      <c r="P88" s="52">
        <f t="shared" si="33"/>
        <v>-1.1784504135609829E-3</v>
      </c>
    </row>
    <row r="89" spans="1:16" ht="20.100000000000001" customHeight="1" x14ac:dyDescent="0.25">
      <c r="A89" s="38" t="s">
        <v>162</v>
      </c>
      <c r="B89" s="19">
        <v>2961.079999999999</v>
      </c>
      <c r="C89" s="140">
        <v>3457.0899999999988</v>
      </c>
      <c r="D89" s="247">
        <f t="shared" si="29"/>
        <v>4.0034987010342978E-3</v>
      </c>
      <c r="E89" s="215">
        <f t="shared" si="30"/>
        <v>4.8027498632252147E-3</v>
      </c>
      <c r="F89" s="52">
        <f t="shared" si="34"/>
        <v>0.1675098274953733</v>
      </c>
      <c r="H89" s="19">
        <v>736.89499999999987</v>
      </c>
      <c r="I89" s="140">
        <v>898.23299999999995</v>
      </c>
      <c r="J89" s="214">
        <f t="shared" si="31"/>
        <v>3.3269658834602944E-3</v>
      </c>
      <c r="K89" s="215">
        <f t="shared" si="32"/>
        <v>3.8849110692966296E-3</v>
      </c>
      <c r="L89" s="52">
        <f t="shared" si="35"/>
        <v>0.21894299730626496</v>
      </c>
      <c r="N89" s="40">
        <f t="shared" si="28"/>
        <v>2.4886021316546669</v>
      </c>
      <c r="O89" s="143">
        <f t="shared" si="28"/>
        <v>2.5982343531698633</v>
      </c>
      <c r="P89" s="52">
        <f t="shared" si="33"/>
        <v>4.4053736079660955E-2</v>
      </c>
    </row>
    <row r="90" spans="1:16" ht="20.100000000000001" customHeight="1" x14ac:dyDescent="0.25">
      <c r="A90" s="38" t="s">
        <v>175</v>
      </c>
      <c r="B90" s="19">
        <v>3518.59</v>
      </c>
      <c r="C90" s="140">
        <v>4313.09</v>
      </c>
      <c r="D90" s="247">
        <f t="shared" si="29"/>
        <v>4.7572745398544699E-3</v>
      </c>
      <c r="E90" s="215">
        <f t="shared" si="30"/>
        <v>5.9919447881247095E-3</v>
      </c>
      <c r="F90" s="52">
        <f t="shared" si="34"/>
        <v>0.22580067583890137</v>
      </c>
      <c r="H90" s="19">
        <v>643.0100000000001</v>
      </c>
      <c r="I90" s="140">
        <v>876.38800000000015</v>
      </c>
      <c r="J90" s="214">
        <f t="shared" si="31"/>
        <v>2.9030897654669994E-3</v>
      </c>
      <c r="K90" s="215">
        <f t="shared" si="32"/>
        <v>3.7904301469649142E-3</v>
      </c>
      <c r="L90" s="52">
        <f t="shared" si="35"/>
        <v>0.3629461439168909</v>
      </c>
      <c r="N90" s="40">
        <f t="shared" si="28"/>
        <v>1.8274649788693771</v>
      </c>
      <c r="O90" s="143">
        <f t="shared" si="28"/>
        <v>2.0319260669264958</v>
      </c>
      <c r="P90" s="52">
        <f t="shared" si="33"/>
        <v>0.11188235639055336</v>
      </c>
    </row>
    <row r="91" spans="1:16" ht="20.100000000000001" customHeight="1" x14ac:dyDescent="0.25">
      <c r="A91" s="38" t="s">
        <v>174</v>
      </c>
      <c r="B91" s="19">
        <v>915.78</v>
      </c>
      <c r="C91" s="140">
        <v>916.51</v>
      </c>
      <c r="D91" s="247">
        <f t="shared" si="29"/>
        <v>1.2381712214574378E-3</v>
      </c>
      <c r="E91" s="215">
        <f t="shared" si="30"/>
        <v>1.2732582250229365E-3</v>
      </c>
      <c r="F91" s="52">
        <f t="shared" si="34"/>
        <v>7.971346830024877E-4</v>
      </c>
      <c r="H91" s="19">
        <v>613.02999999999975</v>
      </c>
      <c r="I91" s="140">
        <v>783.74299999999994</v>
      </c>
      <c r="J91" s="214">
        <f t="shared" si="31"/>
        <v>2.7677347458425743E-3</v>
      </c>
      <c r="K91" s="215">
        <f t="shared" si="32"/>
        <v>3.3897350199600198E-3</v>
      </c>
      <c r="L91" s="52">
        <f t="shared" si="35"/>
        <v>0.27847413666541648</v>
      </c>
      <c r="N91" s="40">
        <f t="shared" si="28"/>
        <v>6.6940749961781183</v>
      </c>
      <c r="O91" s="143">
        <f t="shared" si="28"/>
        <v>8.5513851458249217</v>
      </c>
      <c r="P91" s="52">
        <f t="shared" ref="P91:P93" si="36">(O91-N91)/N91</f>
        <v>0.27745583231547405</v>
      </c>
    </row>
    <row r="92" spans="1:16" ht="20.100000000000001" customHeight="1" x14ac:dyDescent="0.25">
      <c r="A92" s="38" t="s">
        <v>214</v>
      </c>
      <c r="B92" s="19">
        <v>1474.77</v>
      </c>
      <c r="C92" s="140">
        <v>1791.19</v>
      </c>
      <c r="D92" s="247">
        <f t="shared" si="29"/>
        <v>1.9939480795265079E-3</v>
      </c>
      <c r="E92" s="215">
        <f t="shared" si="30"/>
        <v>2.4884042728162636E-3</v>
      </c>
      <c r="F92" s="52">
        <f t="shared" si="34"/>
        <v>0.21455549000861157</v>
      </c>
      <c r="H92" s="19">
        <v>435.90999999999997</v>
      </c>
      <c r="I92" s="140">
        <v>566.86099999999999</v>
      </c>
      <c r="J92" s="214">
        <f t="shared" si="31"/>
        <v>1.9680655972142257E-3</v>
      </c>
      <c r="K92" s="215">
        <f t="shared" si="32"/>
        <v>2.4517074897632985E-3</v>
      </c>
      <c r="L92" s="52">
        <f t="shared" si="35"/>
        <v>0.3004083411713428</v>
      </c>
      <c r="N92" s="40">
        <f t="shared" si="28"/>
        <v>2.9557829356442018</v>
      </c>
      <c r="O92" s="143">
        <f t="shared" si="28"/>
        <v>3.164717310838046</v>
      </c>
      <c r="P92" s="52">
        <f t="shared" si="36"/>
        <v>7.0686643688978368E-2</v>
      </c>
    </row>
    <row r="93" spans="1:16" ht="20.100000000000001" customHeight="1" x14ac:dyDescent="0.25">
      <c r="A93" s="38" t="s">
        <v>170</v>
      </c>
      <c r="B93" s="19">
        <v>379.85</v>
      </c>
      <c r="C93" s="140">
        <v>987.91000000000008</v>
      </c>
      <c r="D93" s="247">
        <f t="shared" si="29"/>
        <v>5.1357240655027165E-4</v>
      </c>
      <c r="E93" s="215">
        <f t="shared" si="30"/>
        <v>1.3724504185250671E-3</v>
      </c>
      <c r="F93" s="52">
        <f t="shared" si="34"/>
        <v>1.6007897854416218</v>
      </c>
      <c r="H93" s="19">
        <v>145.01099999999997</v>
      </c>
      <c r="I93" s="140">
        <v>459.01599999999996</v>
      </c>
      <c r="J93" s="214">
        <f t="shared" si="31"/>
        <v>6.5470202637616032E-4</v>
      </c>
      <c r="K93" s="215">
        <f t="shared" si="32"/>
        <v>1.9852714600602089E-3</v>
      </c>
      <c r="L93" s="52">
        <f t="shared" si="35"/>
        <v>2.1653874533656072</v>
      </c>
      <c r="N93" s="40">
        <f t="shared" si="28"/>
        <v>3.8175858891667751</v>
      </c>
      <c r="O93" s="143">
        <f t="shared" si="28"/>
        <v>4.6463341802390898</v>
      </c>
      <c r="P93" s="52">
        <f t="shared" si="36"/>
        <v>0.21708700606424261</v>
      </c>
    </row>
    <row r="94" spans="1:16" ht="20.100000000000001" customHeight="1" x14ac:dyDescent="0.25">
      <c r="A94" s="38" t="s">
        <v>208</v>
      </c>
      <c r="B94" s="19">
        <v>451.70999999999992</v>
      </c>
      <c r="C94" s="140">
        <v>428.62999999999994</v>
      </c>
      <c r="D94" s="247">
        <f t="shared" si="29"/>
        <v>6.1073000332453116E-4</v>
      </c>
      <c r="E94" s="215">
        <f t="shared" si="30"/>
        <v>5.9547268768652957E-4</v>
      </c>
      <c r="F94" s="52">
        <f t="shared" si="34"/>
        <v>-5.1094728918996676E-2</v>
      </c>
      <c r="H94" s="19">
        <v>306.00800000000004</v>
      </c>
      <c r="I94" s="140">
        <v>430.56100000000004</v>
      </c>
      <c r="J94" s="214">
        <f t="shared" si="31"/>
        <v>1.3815783470724026E-3</v>
      </c>
      <c r="K94" s="215">
        <f t="shared" si="32"/>
        <v>1.8622018951735535E-3</v>
      </c>
      <c r="L94" s="52">
        <f t="shared" si="35"/>
        <v>0.40702530652793384</v>
      </c>
      <c r="N94" s="40">
        <f t="shared" ref="N94" si="37">(H94/B94)*10</f>
        <v>6.7744349250625424</v>
      </c>
      <c r="O94" s="143">
        <f t="shared" ref="O94" si="38">(I94/C94)*10</f>
        <v>10.045050509763669</v>
      </c>
      <c r="P94" s="52">
        <f t="shared" ref="P94" si="39">(O94-N94)/N94</f>
        <v>0.48278795514017464</v>
      </c>
    </row>
    <row r="95" spans="1:16" ht="20.100000000000001" customHeight="1" thickBot="1" x14ac:dyDescent="0.3">
      <c r="A95" s="8" t="s">
        <v>17</v>
      </c>
      <c r="B95" s="19">
        <f>B96-SUM(B68:B94)</f>
        <v>17871.030000000028</v>
      </c>
      <c r="C95" s="140">
        <f>C96-SUM(C68:C94)</f>
        <v>17319.370000000228</v>
      </c>
      <c r="D95" s="247">
        <f t="shared" si="29"/>
        <v>2.4162347991660171E-2</v>
      </c>
      <c r="E95" s="215">
        <f t="shared" si="30"/>
        <v>2.4060872554271952E-2</v>
      </c>
      <c r="F95" s="52">
        <f>(C95-B95)/B95</f>
        <v>-3.086895383197269E-2</v>
      </c>
      <c r="H95" s="19">
        <f>H96-SUM(H68:H94)</f>
        <v>4903.5229999999865</v>
      </c>
      <c r="I95" s="140">
        <f>I96-SUM(I68:I94)</f>
        <v>5296.7829999999376</v>
      </c>
      <c r="J95" s="214">
        <f t="shared" si="31"/>
        <v>2.2138640823676142E-2</v>
      </c>
      <c r="K95" s="215">
        <f t="shared" si="32"/>
        <v>2.2908901040556259E-2</v>
      </c>
      <c r="L95" s="52">
        <f t="shared" si="35"/>
        <v>8.0199481066970058E-2</v>
      </c>
      <c r="N95" s="40">
        <f t="shared" si="28"/>
        <v>2.7438390512466149</v>
      </c>
      <c r="O95" s="143">
        <f t="shared" si="28"/>
        <v>3.0583000420915241</v>
      </c>
      <c r="P95" s="52">
        <f>(O95-N95)/N95</f>
        <v>0.11460620866301884</v>
      </c>
    </row>
    <row r="96" spans="1:16" ht="26.25" customHeight="1" thickBot="1" x14ac:dyDescent="0.3">
      <c r="A96" s="12" t="s">
        <v>18</v>
      </c>
      <c r="B96" s="17">
        <v>739623.07</v>
      </c>
      <c r="C96" s="145">
        <v>719814.7100000002</v>
      </c>
      <c r="D96" s="243">
        <f>SUM(D68:D95)</f>
        <v>0.99999999999999967</v>
      </c>
      <c r="E96" s="244">
        <f>SUM(E68:E95)</f>
        <v>0.99999999999999978</v>
      </c>
      <c r="F96" s="57">
        <f>(C96-B96)/B96</f>
        <v>-2.6781695708869322E-2</v>
      </c>
      <c r="G96" s="1"/>
      <c r="H96" s="17">
        <v>221491.60099999997</v>
      </c>
      <c r="I96" s="145">
        <v>231210.69799999995</v>
      </c>
      <c r="J96" s="255">
        <f t="shared" si="31"/>
        <v>1</v>
      </c>
      <c r="K96" s="244">
        <f t="shared" si="32"/>
        <v>1</v>
      </c>
      <c r="L96" s="57">
        <f>(I96-H96)/H96</f>
        <v>4.3880205642650896E-2</v>
      </c>
      <c r="M96" s="1"/>
      <c r="N96" s="37">
        <f t="shared" si="28"/>
        <v>2.9946551153413861</v>
      </c>
      <c r="O96" s="150">
        <f t="shared" si="28"/>
        <v>3.212086315935387</v>
      </c>
      <c r="P96" s="57">
        <f>(O96-N96)/N96</f>
        <v>7.2606424519510673E-2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142</v>
      </c>
      <c r="B1" s="4"/>
    </row>
    <row r="3" spans="1:19" ht="15.75" thickBot="1" x14ac:dyDescent="0.3"/>
    <row r="4" spans="1:19" x14ac:dyDescent="0.25">
      <c r="A4" s="330" t="s">
        <v>16</v>
      </c>
      <c r="B4" s="348"/>
      <c r="C4" s="348"/>
      <c r="D4" s="348"/>
      <c r="E4" s="351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2"/>
      <c r="M4" s="354" t="s">
        <v>104</v>
      </c>
      <c r="N4" s="355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9"/>
      <c r="B5" s="350"/>
      <c r="C5" s="350"/>
      <c r="D5" s="350"/>
      <c r="E5" s="352" t="s">
        <v>180</v>
      </c>
      <c r="F5" s="340"/>
      <c r="G5" s="344" t="str">
        <f>E5</f>
        <v>jan-out</v>
      </c>
      <c r="H5" s="344"/>
      <c r="I5" s="131" t="s">
        <v>138</v>
      </c>
      <c r="K5" s="339" t="str">
        <f>E5</f>
        <v>jan-out</v>
      </c>
      <c r="L5" s="344"/>
      <c r="M5" s="345" t="str">
        <f>E5</f>
        <v>jan-out</v>
      </c>
      <c r="N5" s="346"/>
      <c r="O5" s="131" t="str">
        <f>I5</f>
        <v>2022/2021</v>
      </c>
      <c r="Q5" s="339" t="str">
        <f>E5</f>
        <v>jan-out</v>
      </c>
      <c r="R5" s="340"/>
      <c r="S5" s="131" t="str">
        <f>O5</f>
        <v>2022/2021</v>
      </c>
    </row>
    <row r="6" spans="1:19" ht="19.5" customHeight="1" thickBot="1" x14ac:dyDescent="0.3">
      <c r="A6" s="331"/>
      <c r="B6" s="356"/>
      <c r="C6" s="356"/>
      <c r="D6" s="356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266136.25999999995</v>
      </c>
      <c r="F7" s="145">
        <v>258041.99000000008</v>
      </c>
      <c r="G7" s="243">
        <f>E7/E15</f>
        <v>0.43507681966767076</v>
      </c>
      <c r="H7" s="244">
        <f>F7/F15</f>
        <v>0.43564667463297591</v>
      </c>
      <c r="I7" s="164">
        <f t="shared" ref="I7:I18" si="0">(F7-E7)/E7</f>
        <v>-3.0414006719715211E-2</v>
      </c>
      <c r="J7" s="1"/>
      <c r="K7" s="17">
        <v>69346.293999999834</v>
      </c>
      <c r="L7" s="145">
        <v>69847.334999999963</v>
      </c>
      <c r="M7" s="243">
        <f>K7/K15</f>
        <v>0.35987681082784001</v>
      </c>
      <c r="N7" s="244">
        <f>L7/L15</f>
        <v>0.34952723524302137</v>
      </c>
      <c r="O7" s="164">
        <f t="shared" ref="O7:O18" si="1">(L7-K7)/K7</f>
        <v>7.2252022581066784E-3</v>
      </c>
      <c r="P7" s="1"/>
      <c r="Q7" s="187">
        <f t="shared" ref="Q7:Q18" si="2">(K7/E7)*10</f>
        <v>2.6056687653159267</v>
      </c>
      <c r="R7" s="188">
        <f t="shared" ref="R7:R18" si="3">(L7/F7)*10</f>
        <v>2.7068205062284605</v>
      </c>
      <c r="S7" s="55">
        <f>(R7-Q7)/Q7</f>
        <v>3.8819876977060637E-2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252757.28999999995</v>
      </c>
      <c r="F8" s="181">
        <v>235250.07000000009</v>
      </c>
      <c r="G8" s="245">
        <f>E8/E7</f>
        <v>0.94972887196956923</v>
      </c>
      <c r="H8" s="246">
        <f>F8/F7</f>
        <v>0.9116736000989607</v>
      </c>
      <c r="I8" s="206">
        <f t="shared" si="0"/>
        <v>-6.9264945830048497E-2</v>
      </c>
      <c r="K8" s="180">
        <v>67762.630999999834</v>
      </c>
      <c r="L8" s="181">
        <v>66766.041999999958</v>
      </c>
      <c r="M8" s="250">
        <f>K8/K7</f>
        <v>0.97716297571720268</v>
      </c>
      <c r="N8" s="246">
        <f>L8/L7</f>
        <v>0.95588531760016315</v>
      </c>
      <c r="O8" s="207">
        <f t="shared" si="1"/>
        <v>-1.4707058821253246E-2</v>
      </c>
      <c r="Q8" s="189">
        <f t="shared" si="2"/>
        <v>2.6809367595292644</v>
      </c>
      <c r="R8" s="190">
        <f t="shared" si="3"/>
        <v>2.8380880821842021</v>
      </c>
      <c r="S8" s="182">
        <f t="shared" ref="S8:S18" si="4">(R8-Q8)/Q8</f>
        <v>5.8618064039127615E-2</v>
      </c>
    </row>
    <row r="9" spans="1:19" ht="24" customHeight="1" x14ac:dyDescent="0.25">
      <c r="A9" s="8"/>
      <c r="B9" t="s">
        <v>37</v>
      </c>
      <c r="E9" s="19">
        <v>13335.099999999999</v>
      </c>
      <c r="F9" s="140">
        <v>22780.930000000004</v>
      </c>
      <c r="G9" s="247">
        <f>E9/E7</f>
        <v>5.0106287658810568E-2</v>
      </c>
      <c r="H9" s="215">
        <f>F9/F7</f>
        <v>8.8283809933414309E-2</v>
      </c>
      <c r="I9" s="182">
        <f t="shared" si="0"/>
        <v>0.70834339450022921</v>
      </c>
      <c r="K9" s="19">
        <v>1575.6809999999996</v>
      </c>
      <c r="L9" s="140">
        <v>3060.8879999999999</v>
      </c>
      <c r="M9" s="247">
        <f>K9/K7</f>
        <v>2.2721920799401385E-2</v>
      </c>
      <c r="N9" s="215">
        <f>L9/L7</f>
        <v>4.382254526962269E-2</v>
      </c>
      <c r="O9" s="182">
        <f t="shared" si="1"/>
        <v>0.94258101735059363</v>
      </c>
      <c r="Q9" s="189">
        <f t="shared" si="2"/>
        <v>1.1816041874451633</v>
      </c>
      <c r="R9" s="190">
        <f t="shared" si="3"/>
        <v>1.3436185441068471</v>
      </c>
      <c r="S9" s="182">
        <f t="shared" si="4"/>
        <v>0.13711389853144265</v>
      </c>
    </row>
    <row r="10" spans="1:19" ht="24" customHeight="1" thickBot="1" x14ac:dyDescent="0.3">
      <c r="A10" s="8"/>
      <c r="B10" t="s">
        <v>36</v>
      </c>
      <c r="E10" s="19">
        <v>43.87</v>
      </c>
      <c r="F10" s="140">
        <v>10.99</v>
      </c>
      <c r="G10" s="247">
        <f>E10/E7</f>
        <v>1.6484037162016181E-4</v>
      </c>
      <c r="H10" s="215">
        <f>F10/F7</f>
        <v>4.2589967625036515E-5</v>
      </c>
      <c r="I10" s="186">
        <f t="shared" si="0"/>
        <v>-0.7494871210394346</v>
      </c>
      <c r="K10" s="19">
        <v>7.9820000000000002</v>
      </c>
      <c r="L10" s="140">
        <v>20.405000000000005</v>
      </c>
      <c r="M10" s="247">
        <f>K10/K7</f>
        <v>1.1510348339595507E-4</v>
      </c>
      <c r="N10" s="215">
        <f>L10/L7</f>
        <v>2.9213713021405919E-4</v>
      </c>
      <c r="O10" s="209">
        <f t="shared" si="1"/>
        <v>1.5563768479077931</v>
      </c>
      <c r="Q10" s="189">
        <f t="shared" si="2"/>
        <v>1.8194666058810123</v>
      </c>
      <c r="R10" s="190">
        <f t="shared" si="3"/>
        <v>18.566878980891723</v>
      </c>
      <c r="S10" s="182">
        <f t="shared" si="4"/>
        <v>9.2045725493826094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345563.21000000037</v>
      </c>
      <c r="F11" s="145">
        <v>334277.44000000058</v>
      </c>
      <c r="G11" s="243">
        <f>E11/E15</f>
        <v>0.56492318033232913</v>
      </c>
      <c r="H11" s="244">
        <f>F11/F15</f>
        <v>0.56435332536702398</v>
      </c>
      <c r="I11" s="164">
        <f t="shared" si="0"/>
        <v>-3.2659061130957123E-2</v>
      </c>
      <c r="J11" s="1"/>
      <c r="K11" s="17">
        <v>123348.23899999977</v>
      </c>
      <c r="L11" s="145">
        <v>129986.40599999993</v>
      </c>
      <c r="M11" s="243">
        <f>K11/K15</f>
        <v>0.64012318917215993</v>
      </c>
      <c r="N11" s="244">
        <f>L11/L15</f>
        <v>0.65047276475697868</v>
      </c>
      <c r="O11" s="164">
        <f t="shared" si="1"/>
        <v>5.3816471591460448E-2</v>
      </c>
      <c r="Q11" s="191">
        <f t="shared" si="2"/>
        <v>3.5694841184048394</v>
      </c>
      <c r="R11" s="192">
        <f t="shared" si="3"/>
        <v>3.8885784813955651</v>
      </c>
      <c r="S11" s="57">
        <f t="shared" si="4"/>
        <v>8.9395092513627775E-2</v>
      </c>
    </row>
    <row r="12" spans="1:19" s="3" customFormat="1" ht="24" customHeight="1" x14ac:dyDescent="0.25">
      <c r="A12" s="46"/>
      <c r="B12" s="3" t="s">
        <v>33</v>
      </c>
      <c r="E12" s="31">
        <v>337534.98000000039</v>
      </c>
      <c r="F12" s="141">
        <v>327429.65000000061</v>
      </c>
      <c r="G12" s="247">
        <f>E12/E11</f>
        <v>0.9767676946860171</v>
      </c>
      <c r="H12" s="215">
        <f>F12/F11</f>
        <v>0.97951465106349989</v>
      </c>
      <c r="I12" s="206">
        <f t="shared" si="0"/>
        <v>-2.9938615547342003E-2</v>
      </c>
      <c r="K12" s="31">
        <v>121624.21599999977</v>
      </c>
      <c r="L12" s="141">
        <v>128289.36199999994</v>
      </c>
      <c r="M12" s="247">
        <f>K12/K11</f>
        <v>0.98602312433499761</v>
      </c>
      <c r="N12" s="215">
        <f>L12/L11</f>
        <v>0.986944450175813</v>
      </c>
      <c r="O12" s="206">
        <f t="shared" si="1"/>
        <v>5.4801142561939971E-2</v>
      </c>
      <c r="Q12" s="189">
        <f t="shared" si="2"/>
        <v>3.6033070113207124</v>
      </c>
      <c r="R12" s="190">
        <f t="shared" si="3"/>
        <v>3.9180740656809698</v>
      </c>
      <c r="S12" s="182">
        <f t="shared" si="4"/>
        <v>8.735504728610026E-2</v>
      </c>
    </row>
    <row r="13" spans="1:19" ht="24" customHeight="1" x14ac:dyDescent="0.25">
      <c r="A13" s="8"/>
      <c r="B13" s="3" t="s">
        <v>37</v>
      </c>
      <c r="D13" s="3"/>
      <c r="E13" s="19">
        <v>7764.8000000000011</v>
      </c>
      <c r="F13" s="140">
        <v>6822.8600000000015</v>
      </c>
      <c r="G13" s="247">
        <f>E13/E11</f>
        <v>2.2469984579666317E-2</v>
      </c>
      <c r="H13" s="215">
        <f>F13/F11</f>
        <v>2.0410770167439328E-2</v>
      </c>
      <c r="I13" s="182">
        <f t="shared" si="0"/>
        <v>-0.12130898413352559</v>
      </c>
      <c r="K13" s="19">
        <v>1686.6140000000003</v>
      </c>
      <c r="L13" s="140">
        <v>1666.3670000000004</v>
      </c>
      <c r="M13" s="247">
        <f>K13/K11</f>
        <v>1.3673596102170567E-2</v>
      </c>
      <c r="N13" s="215">
        <f>L13/L11</f>
        <v>1.2819548222604149E-2</v>
      </c>
      <c r="O13" s="182">
        <f t="shared" si="1"/>
        <v>-1.2004525042481468E-2</v>
      </c>
      <c r="Q13" s="189">
        <f t="shared" si="2"/>
        <v>2.1721280651143622</v>
      </c>
      <c r="R13" s="190">
        <f t="shared" si="3"/>
        <v>2.4423291698789069</v>
      </c>
      <c r="S13" s="182">
        <f t="shared" si="4"/>
        <v>0.12439464739861859</v>
      </c>
    </row>
    <row r="14" spans="1:19" ht="24" customHeight="1" thickBot="1" x14ac:dyDescent="0.3">
      <c r="A14" s="8"/>
      <c r="B14" t="s">
        <v>36</v>
      </c>
      <c r="E14" s="19">
        <v>263.42999999999989</v>
      </c>
      <c r="F14" s="140">
        <v>24.929999999999996</v>
      </c>
      <c r="G14" s="247">
        <f>E14/E11</f>
        <v>7.6232073431659465E-4</v>
      </c>
      <c r="H14" s="215">
        <f>F14/F11</f>
        <v>7.457876906081353E-5</v>
      </c>
      <c r="I14" s="186">
        <f t="shared" si="0"/>
        <v>-0.90536385377519635</v>
      </c>
      <c r="K14" s="19">
        <v>37.409000000000006</v>
      </c>
      <c r="L14" s="140">
        <v>30.676999999999996</v>
      </c>
      <c r="M14" s="247">
        <f>K14/K11</f>
        <v>3.0327956283186238E-4</v>
      </c>
      <c r="N14" s="215">
        <f>L14/L11</f>
        <v>2.3600160158286101E-4</v>
      </c>
      <c r="O14" s="209">
        <f t="shared" si="1"/>
        <v>-0.1799566949129891</v>
      </c>
      <c r="Q14" s="189">
        <f t="shared" si="2"/>
        <v>1.4200736438522576</v>
      </c>
      <c r="R14" s="190">
        <f t="shared" si="3"/>
        <v>12.305254713196952</v>
      </c>
      <c r="S14" s="182">
        <f t="shared" si="4"/>
        <v>7.6652229385909036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611699.47000000044</v>
      </c>
      <c r="F15" s="145">
        <v>592319.43000000075</v>
      </c>
      <c r="G15" s="243">
        <f>G7+G11</f>
        <v>0.99999999999999989</v>
      </c>
      <c r="H15" s="244">
        <f>H7+H11</f>
        <v>0.99999999999999989</v>
      </c>
      <c r="I15" s="164">
        <f t="shared" si="0"/>
        <v>-3.1682289997733155E-2</v>
      </c>
      <c r="J15" s="1"/>
      <c r="K15" s="17">
        <v>192694.53299999962</v>
      </c>
      <c r="L15" s="145">
        <v>199833.74099999989</v>
      </c>
      <c r="M15" s="243">
        <f>M7+M11</f>
        <v>1</v>
      </c>
      <c r="N15" s="244">
        <f>N7+N11</f>
        <v>1</v>
      </c>
      <c r="O15" s="164">
        <f t="shared" si="1"/>
        <v>3.7049354171352071E-2</v>
      </c>
      <c r="Q15" s="191">
        <f t="shared" si="2"/>
        <v>3.1501503998360421</v>
      </c>
      <c r="R15" s="192">
        <f t="shared" si="3"/>
        <v>3.3737495492930165</v>
      </c>
      <c r="S15" s="57">
        <f t="shared" si="4"/>
        <v>7.0980467938487085E-2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590292.27000000037</v>
      </c>
      <c r="F16" s="181">
        <f t="shared" ref="F16:F17" si="5">F8+F12</f>
        <v>562679.72000000067</v>
      </c>
      <c r="G16" s="245">
        <f>E16/E15</f>
        <v>0.96500372969098691</v>
      </c>
      <c r="H16" s="246">
        <f>F16/F15</f>
        <v>0.94995992280719199</v>
      </c>
      <c r="I16" s="207">
        <f t="shared" si="0"/>
        <v>-4.6777759769748774E-2</v>
      </c>
      <c r="J16" s="3"/>
      <c r="K16" s="180">
        <f t="shared" ref="K16:L18" si="6">K8+K12</f>
        <v>189386.8469999996</v>
      </c>
      <c r="L16" s="181">
        <f t="shared" si="6"/>
        <v>195055.40399999989</v>
      </c>
      <c r="M16" s="250">
        <f>K16/K15</f>
        <v>0.98283456230696475</v>
      </c>
      <c r="N16" s="246">
        <f>L16/L15</f>
        <v>0.97608843743759965</v>
      </c>
      <c r="O16" s="207">
        <f t="shared" si="1"/>
        <v>2.9931101815113399E-2</v>
      </c>
      <c r="P16" s="3"/>
      <c r="Q16" s="189">
        <f t="shared" si="2"/>
        <v>3.2083572261584834</v>
      </c>
      <c r="R16" s="190">
        <f t="shared" si="3"/>
        <v>3.4665440581366544</v>
      </c>
      <c r="S16" s="182">
        <f t="shared" si="4"/>
        <v>8.0473218466171323E-2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21099.9</v>
      </c>
      <c r="F17" s="140">
        <f t="shared" si="5"/>
        <v>29603.790000000005</v>
      </c>
      <c r="G17" s="248">
        <f>E17/E15</f>
        <v>3.4493899430712252E-2</v>
      </c>
      <c r="H17" s="215">
        <f>F17/F15</f>
        <v>4.9979434238718062E-2</v>
      </c>
      <c r="I17" s="182">
        <f t="shared" si="0"/>
        <v>0.4030298721794891</v>
      </c>
      <c r="K17" s="19">
        <f t="shared" si="6"/>
        <v>3262.2950000000001</v>
      </c>
      <c r="L17" s="140">
        <f t="shared" si="6"/>
        <v>4727.2550000000001</v>
      </c>
      <c r="M17" s="247">
        <f>K17/K15</f>
        <v>1.6929878337544772E-2</v>
      </c>
      <c r="N17" s="215">
        <f>L17/L15</f>
        <v>2.3655940064696096E-2</v>
      </c>
      <c r="O17" s="182">
        <f t="shared" si="1"/>
        <v>0.44905810173512817</v>
      </c>
      <c r="Q17" s="189">
        <f t="shared" si="2"/>
        <v>1.5461187019843694</v>
      </c>
      <c r="R17" s="190">
        <f t="shared" si="3"/>
        <v>1.5968411477043984</v>
      </c>
      <c r="S17" s="182">
        <f t="shared" si="4"/>
        <v>3.2806307597811994E-2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307.2999999999999</v>
      </c>
      <c r="F18" s="142">
        <f>F10+F14</f>
        <v>35.919999999999995</v>
      </c>
      <c r="G18" s="249">
        <f>E18/E15</f>
        <v>5.0237087830074412E-4</v>
      </c>
      <c r="H18" s="221">
        <f>F18/F15</f>
        <v>6.0642954089822697E-5</v>
      </c>
      <c r="I18" s="208">
        <f t="shared" si="0"/>
        <v>-0.88311096648226484</v>
      </c>
      <c r="K18" s="21">
        <f t="shared" si="6"/>
        <v>45.391000000000005</v>
      </c>
      <c r="L18" s="142">
        <f t="shared" si="6"/>
        <v>51.082000000000001</v>
      </c>
      <c r="M18" s="249">
        <f>K18/K15</f>
        <v>2.3555935549038175E-4</v>
      </c>
      <c r="N18" s="221">
        <f>L18/L15</f>
        <v>2.5562249770422918E-4</v>
      </c>
      <c r="O18" s="208">
        <f t="shared" si="1"/>
        <v>0.12537727743385241</v>
      </c>
      <c r="Q18" s="193">
        <f t="shared" si="2"/>
        <v>1.4770907907582174</v>
      </c>
      <c r="R18" s="194">
        <f t="shared" si="3"/>
        <v>14.221046770601337</v>
      </c>
      <c r="S18" s="186">
        <f t="shared" si="4"/>
        <v>8.6277404608970709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151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L5</f>
        <v>2022/2021</v>
      </c>
    </row>
    <row r="6" spans="1:16" ht="19.5" customHeight="1" thickBot="1" x14ac:dyDescent="0.3">
      <c r="A6" s="359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86159.88</v>
      </c>
      <c r="C7" s="147">
        <v>84845.06</v>
      </c>
      <c r="D7" s="247">
        <f>B7/$B$33</f>
        <v>0.14085328535596081</v>
      </c>
      <c r="E7" s="246">
        <f>C7/$C$33</f>
        <v>0.14324206788218982</v>
      </c>
      <c r="F7" s="52">
        <f>(C7-B7)/B7</f>
        <v>-1.5260234809983567E-2</v>
      </c>
      <c r="H7" s="39">
        <v>27007.42600000001</v>
      </c>
      <c r="I7" s="147">
        <v>29584.96000000001</v>
      </c>
      <c r="J7" s="247">
        <f>H7/$H$33</f>
        <v>0.14015668000295584</v>
      </c>
      <c r="K7" s="246">
        <f>I7/$I$33</f>
        <v>0.14804787145530154</v>
      </c>
      <c r="L7" s="52">
        <f t="shared" ref="L7:L33" si="0">(I7-H7)/H7</f>
        <v>9.5437973244840088E-2</v>
      </c>
      <c r="N7" s="27">
        <f t="shared" ref="N7:N33" si="1">(H7/B7)*10</f>
        <v>3.1345709859391646</v>
      </c>
      <c r="O7" s="151">
        <f t="shared" ref="O7:O33" si="2">(I7/C7)*10</f>
        <v>3.4869396049693417</v>
      </c>
      <c r="P7" s="61">
        <f>(O7-N7)/N7</f>
        <v>0.11241366700923577</v>
      </c>
    </row>
    <row r="8" spans="1:16" ht="20.100000000000001" customHeight="1" x14ac:dyDescent="0.25">
      <c r="A8" s="8" t="s">
        <v>155</v>
      </c>
      <c r="B8" s="19">
        <v>65652.319999999963</v>
      </c>
      <c r="C8" s="140">
        <v>56581.260000000009</v>
      </c>
      <c r="D8" s="247">
        <f t="shared" ref="D8:D32" si="3">B8/$B$33</f>
        <v>0.1073277372628751</v>
      </c>
      <c r="E8" s="215">
        <f t="shared" ref="E8:E32" si="4">C8/$C$33</f>
        <v>9.5524909591434476E-2</v>
      </c>
      <c r="F8" s="52">
        <f t="shared" ref="F8:F33" si="5">(C8-B8)/B8</f>
        <v>-0.13816815612913541</v>
      </c>
      <c r="H8" s="19">
        <v>25633.743000000006</v>
      </c>
      <c r="I8" s="140">
        <v>24389.309999999994</v>
      </c>
      <c r="J8" s="247">
        <f t="shared" ref="J8:J32" si="6">H8/$H$33</f>
        <v>0.13302786851768134</v>
      </c>
      <c r="K8" s="215">
        <f t="shared" ref="K8:K32" si="7">I8/$I$33</f>
        <v>0.12204800789872619</v>
      </c>
      <c r="L8" s="52">
        <f t="shared" si="0"/>
        <v>-4.8546675372379743E-2</v>
      </c>
      <c r="N8" s="27">
        <f t="shared" si="1"/>
        <v>3.9044687225066865</v>
      </c>
      <c r="O8" s="152">
        <f t="shared" si="2"/>
        <v>4.3104925553089473</v>
      </c>
      <c r="P8" s="52">
        <f t="shared" ref="P8:P71" si="8">(O8-N8)/N8</f>
        <v>0.1039895211509318</v>
      </c>
    </row>
    <row r="9" spans="1:16" ht="20.100000000000001" customHeight="1" x14ac:dyDescent="0.25">
      <c r="A9" s="8" t="s">
        <v>156</v>
      </c>
      <c r="B9" s="19">
        <v>57005.999999999993</v>
      </c>
      <c r="C9" s="140">
        <v>54916.92</v>
      </c>
      <c r="D9" s="247">
        <f t="shared" si="3"/>
        <v>9.3192822285754123E-2</v>
      </c>
      <c r="E9" s="215">
        <f t="shared" si="4"/>
        <v>9.271504059895519E-2</v>
      </c>
      <c r="F9" s="52">
        <f t="shared" si="5"/>
        <v>-3.6646668771708149E-2</v>
      </c>
      <c r="H9" s="19">
        <v>21321.421000000002</v>
      </c>
      <c r="I9" s="140">
        <v>22314.66</v>
      </c>
      <c r="J9" s="247">
        <f t="shared" si="6"/>
        <v>0.11064881119382874</v>
      </c>
      <c r="K9" s="215">
        <f t="shared" si="7"/>
        <v>0.11166612749345471</v>
      </c>
      <c r="L9" s="52">
        <f t="shared" si="0"/>
        <v>4.6584090244266442E-2</v>
      </c>
      <c r="N9" s="27">
        <f t="shared" si="1"/>
        <v>3.7402064694944399</v>
      </c>
      <c r="O9" s="152">
        <f t="shared" si="2"/>
        <v>4.0633487821239793</v>
      </c>
      <c r="P9" s="52">
        <f t="shared" si="8"/>
        <v>8.6396918262434383E-2</v>
      </c>
    </row>
    <row r="10" spans="1:16" ht="20.100000000000001" customHeight="1" x14ac:dyDescent="0.25">
      <c r="A10" s="8" t="s">
        <v>187</v>
      </c>
      <c r="B10" s="19">
        <v>82320.849999999991</v>
      </c>
      <c r="C10" s="140">
        <v>66128.140000000014</v>
      </c>
      <c r="D10" s="247">
        <f t="shared" si="3"/>
        <v>0.1345772786103607</v>
      </c>
      <c r="E10" s="215">
        <f t="shared" si="4"/>
        <v>0.11164269927798925</v>
      </c>
      <c r="F10" s="52">
        <f t="shared" si="5"/>
        <v>-0.19670241500178848</v>
      </c>
      <c r="H10" s="19">
        <v>20051.613000000001</v>
      </c>
      <c r="I10" s="140">
        <v>16816.890000000003</v>
      </c>
      <c r="J10" s="247">
        <f t="shared" si="6"/>
        <v>0.10405906533944065</v>
      </c>
      <c r="K10" s="215">
        <f t="shared" si="7"/>
        <v>8.4154407137881734E-2</v>
      </c>
      <c r="L10" s="52">
        <f t="shared" si="0"/>
        <v>-0.16131983995501997</v>
      </c>
      <c r="N10" s="27">
        <f t="shared" si="1"/>
        <v>2.4357878957761008</v>
      </c>
      <c r="O10" s="152">
        <f t="shared" si="2"/>
        <v>2.5430762153600566</v>
      </c>
      <c r="P10" s="52">
        <f t="shared" si="8"/>
        <v>4.4046659304779551E-2</v>
      </c>
    </row>
    <row r="11" spans="1:16" ht="20.100000000000001" customHeight="1" x14ac:dyDescent="0.25">
      <c r="A11" s="8" t="s">
        <v>154</v>
      </c>
      <c r="B11" s="19">
        <v>37160.709999999992</v>
      </c>
      <c r="C11" s="140">
        <v>38882.620000000024</v>
      </c>
      <c r="D11" s="247">
        <f t="shared" si="3"/>
        <v>6.0749946374810473E-2</v>
      </c>
      <c r="E11" s="215">
        <f t="shared" si="4"/>
        <v>6.5644680945212322E-2</v>
      </c>
      <c r="F11" s="52">
        <f t="shared" si="5"/>
        <v>4.6336843402616179E-2</v>
      </c>
      <c r="H11" s="19">
        <v>12211.249</v>
      </c>
      <c r="I11" s="140">
        <v>13565.279999999999</v>
      </c>
      <c r="J11" s="247">
        <f t="shared" si="6"/>
        <v>6.337101945699726E-2</v>
      </c>
      <c r="K11" s="215">
        <f t="shared" si="7"/>
        <v>6.7882830657711626E-2</v>
      </c>
      <c r="L11" s="52">
        <f t="shared" si="0"/>
        <v>0.11088390712530709</v>
      </c>
      <c r="N11" s="27">
        <f t="shared" si="1"/>
        <v>3.2860645019968677</v>
      </c>
      <c r="O11" s="152">
        <f t="shared" si="2"/>
        <v>3.4887772480352379</v>
      </c>
      <c r="P11" s="52">
        <f t="shared" si="8"/>
        <v>6.1688608338389649E-2</v>
      </c>
    </row>
    <row r="12" spans="1:16" ht="20.100000000000001" customHeight="1" x14ac:dyDescent="0.25">
      <c r="A12" s="8" t="s">
        <v>186</v>
      </c>
      <c r="B12" s="19">
        <v>51971.439999999995</v>
      </c>
      <c r="C12" s="140">
        <v>56460.130000000005</v>
      </c>
      <c r="D12" s="247">
        <f t="shared" si="3"/>
        <v>8.4962375396532522E-2</v>
      </c>
      <c r="E12" s="215">
        <f t="shared" si="4"/>
        <v>9.5320408449204516E-2</v>
      </c>
      <c r="F12" s="52">
        <f t="shared" si="5"/>
        <v>8.6368397719978701E-2</v>
      </c>
      <c r="H12" s="19">
        <v>11614.890000000003</v>
      </c>
      <c r="I12" s="140">
        <v>11977.842999999995</v>
      </c>
      <c r="J12" s="247">
        <f t="shared" si="6"/>
        <v>6.0276178151873167E-2</v>
      </c>
      <c r="K12" s="215">
        <f t="shared" si="7"/>
        <v>5.9939042025940956E-2</v>
      </c>
      <c r="L12" s="52">
        <f t="shared" si="0"/>
        <v>3.1248939938302658E-2</v>
      </c>
      <c r="N12" s="27">
        <f t="shared" si="1"/>
        <v>2.2348601462649493</v>
      </c>
      <c r="O12" s="152">
        <f t="shared" si="2"/>
        <v>2.121469256269866</v>
      </c>
      <c r="P12" s="52">
        <f t="shared" si="8"/>
        <v>-5.0737353827079459E-2</v>
      </c>
    </row>
    <row r="13" spans="1:16" ht="20.100000000000001" customHeight="1" x14ac:dyDescent="0.25">
      <c r="A13" s="8" t="s">
        <v>158</v>
      </c>
      <c r="B13" s="19">
        <v>29697.7</v>
      </c>
      <c r="C13" s="140">
        <v>24550.48</v>
      </c>
      <c r="D13" s="247">
        <f t="shared" si="3"/>
        <v>4.8549494411038147E-2</v>
      </c>
      <c r="E13" s="215">
        <f t="shared" si="4"/>
        <v>4.1448040966679076E-2</v>
      </c>
      <c r="F13" s="52">
        <f t="shared" si="5"/>
        <v>-0.17332049283277834</v>
      </c>
      <c r="H13" s="19">
        <v>11947.623000000001</v>
      </c>
      <c r="I13" s="140">
        <v>10909.521999999999</v>
      </c>
      <c r="J13" s="247">
        <f t="shared" si="6"/>
        <v>6.2002916294464888E-2</v>
      </c>
      <c r="K13" s="215">
        <f t="shared" si="7"/>
        <v>5.4592992882017875E-2</v>
      </c>
      <c r="L13" s="52">
        <f t="shared" si="0"/>
        <v>-8.6887659578813475E-2</v>
      </c>
      <c r="N13" s="27">
        <f t="shared" si="1"/>
        <v>4.0230802385369913</v>
      </c>
      <c r="O13" s="152">
        <f t="shared" si="2"/>
        <v>4.443710265542669</v>
      </c>
      <c r="P13" s="52">
        <f t="shared" si="8"/>
        <v>0.10455422265170666</v>
      </c>
    </row>
    <row r="14" spans="1:16" ht="20.100000000000001" customHeight="1" x14ac:dyDescent="0.25">
      <c r="A14" s="8" t="s">
        <v>190</v>
      </c>
      <c r="B14" s="19">
        <v>33607.14</v>
      </c>
      <c r="C14" s="140">
        <v>34972.459999999992</v>
      </c>
      <c r="D14" s="247">
        <f t="shared" si="3"/>
        <v>5.4940606700215049E-2</v>
      </c>
      <c r="E14" s="215">
        <f t="shared" si="4"/>
        <v>5.9043242933968905E-2</v>
      </c>
      <c r="F14" s="52">
        <f t="shared" si="5"/>
        <v>4.0625890807726946E-2</v>
      </c>
      <c r="H14" s="19">
        <v>7959.4049999999997</v>
      </c>
      <c r="I14" s="140">
        <v>8332.1629999999986</v>
      </c>
      <c r="J14" s="247">
        <f t="shared" si="6"/>
        <v>4.1305816392829368E-2</v>
      </c>
      <c r="K14" s="215">
        <f t="shared" si="7"/>
        <v>4.1695476240921708E-2</v>
      </c>
      <c r="L14" s="52">
        <f t="shared" si="0"/>
        <v>4.6832395135063348E-2</v>
      </c>
      <c r="N14" s="27">
        <f t="shared" si="1"/>
        <v>2.3683672576720305</v>
      </c>
      <c r="O14" s="152">
        <f t="shared" si="2"/>
        <v>2.3824926813841523</v>
      </c>
      <c r="P14" s="52">
        <f t="shared" si="8"/>
        <v>5.9642032570599969E-3</v>
      </c>
    </row>
    <row r="15" spans="1:16" ht="20.100000000000001" customHeight="1" x14ac:dyDescent="0.25">
      <c r="A15" s="8" t="s">
        <v>157</v>
      </c>
      <c r="B15" s="19">
        <v>9067.3399999999947</v>
      </c>
      <c r="C15" s="140">
        <v>12693.480000000007</v>
      </c>
      <c r="D15" s="247">
        <f t="shared" si="3"/>
        <v>1.4823194141397562E-2</v>
      </c>
      <c r="E15" s="215">
        <f t="shared" si="4"/>
        <v>2.143012597104911E-2</v>
      </c>
      <c r="F15" s="52">
        <f t="shared" si="5"/>
        <v>0.39991221240187469</v>
      </c>
      <c r="H15" s="19">
        <v>3529.1709999999998</v>
      </c>
      <c r="I15" s="140">
        <v>5863.5830000000005</v>
      </c>
      <c r="J15" s="247">
        <f t="shared" si="6"/>
        <v>1.8314847572764296E-2</v>
      </c>
      <c r="K15" s="215">
        <f t="shared" si="7"/>
        <v>2.9342307113191676E-2</v>
      </c>
      <c r="L15" s="52">
        <f t="shared" si="0"/>
        <v>0.66146185605628083</v>
      </c>
      <c r="N15" s="27">
        <f t="shared" si="1"/>
        <v>3.8921789631799424</v>
      </c>
      <c r="O15" s="152">
        <f t="shared" si="2"/>
        <v>4.6193660052247276</v>
      </c>
      <c r="P15" s="52">
        <f t="shared" si="8"/>
        <v>0.18683288947501719</v>
      </c>
    </row>
    <row r="16" spans="1:16" ht="20.100000000000001" customHeight="1" x14ac:dyDescent="0.25">
      <c r="A16" s="8" t="s">
        <v>193</v>
      </c>
      <c r="B16" s="19">
        <v>15782.73</v>
      </c>
      <c r="C16" s="140">
        <v>17295.239999999998</v>
      </c>
      <c r="D16" s="247">
        <f t="shared" si="3"/>
        <v>2.5801444621163391E-2</v>
      </c>
      <c r="E16" s="215">
        <f t="shared" si="4"/>
        <v>2.919917720747401E-2</v>
      </c>
      <c r="F16" s="52">
        <f t="shared" si="5"/>
        <v>9.5833230372692077E-2</v>
      </c>
      <c r="H16" s="19">
        <v>4505.7800000000016</v>
      </c>
      <c r="I16" s="140">
        <v>5485.27</v>
      </c>
      <c r="J16" s="247">
        <f t="shared" si="6"/>
        <v>2.3383019382288348E-2</v>
      </c>
      <c r="K16" s="215">
        <f t="shared" si="7"/>
        <v>2.7449168356408853E-2</v>
      </c>
      <c r="L16" s="52">
        <f t="shared" si="0"/>
        <v>0.21738522519963216</v>
      </c>
      <c r="N16" s="27">
        <f t="shared" si="1"/>
        <v>2.8548799859086493</v>
      </c>
      <c r="O16" s="152">
        <f t="shared" si="2"/>
        <v>3.1715489348514398</v>
      </c>
      <c r="P16" s="52">
        <f t="shared" si="8"/>
        <v>0.11092198288748777</v>
      </c>
    </row>
    <row r="17" spans="1:16" ht="20.100000000000001" customHeight="1" x14ac:dyDescent="0.25">
      <c r="A17" s="8" t="s">
        <v>188</v>
      </c>
      <c r="B17" s="19">
        <v>10364.709999999999</v>
      </c>
      <c r="C17" s="140">
        <v>13441.09</v>
      </c>
      <c r="D17" s="247">
        <f t="shared" si="3"/>
        <v>1.6944121269223917E-2</v>
      </c>
      <c r="E17" s="215">
        <f t="shared" si="4"/>
        <v>2.2692299659999332E-2</v>
      </c>
      <c r="F17" s="52">
        <f t="shared" si="5"/>
        <v>0.2968129354318646</v>
      </c>
      <c r="H17" s="19">
        <v>3774.9500000000003</v>
      </c>
      <c r="I17" s="140">
        <v>5185.2299999999977</v>
      </c>
      <c r="J17" s="247">
        <f t="shared" si="6"/>
        <v>1.9590332643220347E-2</v>
      </c>
      <c r="K17" s="215">
        <f t="shared" si="7"/>
        <v>2.594772021007203E-2</v>
      </c>
      <c r="L17" s="52">
        <f t="shared" si="0"/>
        <v>0.37358905415965704</v>
      </c>
      <c r="N17" s="27">
        <f t="shared" si="1"/>
        <v>3.642118303358223</v>
      </c>
      <c r="O17" s="152">
        <f t="shared" si="2"/>
        <v>3.8577451679886066</v>
      </c>
      <c r="P17" s="52">
        <f t="shared" si="8"/>
        <v>5.9203695945725977E-2</v>
      </c>
    </row>
    <row r="18" spans="1:16" ht="20.100000000000001" customHeight="1" x14ac:dyDescent="0.25">
      <c r="A18" s="8" t="s">
        <v>191</v>
      </c>
      <c r="B18" s="19">
        <v>14214.880000000001</v>
      </c>
      <c r="C18" s="140">
        <v>10715.999999999998</v>
      </c>
      <c r="D18" s="247">
        <f t="shared" si="3"/>
        <v>2.3238339572208555E-2</v>
      </c>
      <c r="E18" s="215">
        <f t="shared" si="4"/>
        <v>1.8091589533032873E-2</v>
      </c>
      <c r="F18" s="52">
        <f t="shared" si="5"/>
        <v>-0.24614207084407344</v>
      </c>
      <c r="H18" s="19">
        <v>4179.28</v>
      </c>
      <c r="I18" s="140">
        <v>3610.7019999999998</v>
      </c>
      <c r="J18" s="247">
        <f t="shared" si="6"/>
        <v>2.1688627772330209E-2</v>
      </c>
      <c r="K18" s="215">
        <f t="shared" si="7"/>
        <v>1.8068530278878187E-2</v>
      </c>
      <c r="L18" s="52">
        <f t="shared" si="0"/>
        <v>-0.13604687888822956</v>
      </c>
      <c r="N18" s="27">
        <f t="shared" si="1"/>
        <v>2.9400740632351448</v>
      </c>
      <c r="O18" s="152">
        <f t="shared" si="2"/>
        <v>3.3694494214259056</v>
      </c>
      <c r="P18" s="52">
        <f t="shared" si="8"/>
        <v>0.14604236116361394</v>
      </c>
    </row>
    <row r="19" spans="1:16" ht="20.100000000000001" customHeight="1" x14ac:dyDescent="0.25">
      <c r="A19" s="8" t="s">
        <v>189</v>
      </c>
      <c r="B19" s="19">
        <v>11336.720000000001</v>
      </c>
      <c r="C19" s="140">
        <v>10747.420000000004</v>
      </c>
      <c r="D19" s="247">
        <f t="shared" si="3"/>
        <v>1.8533153216562376E-2</v>
      </c>
      <c r="E19" s="215">
        <f t="shared" si="4"/>
        <v>1.8144635235079157E-2</v>
      </c>
      <c r="F19" s="52">
        <f t="shared" si="5"/>
        <v>-5.1981525520608904E-2</v>
      </c>
      <c r="H19" s="19">
        <v>3640.9879999999998</v>
      </c>
      <c r="I19" s="140">
        <v>3552.6570000000002</v>
      </c>
      <c r="J19" s="247">
        <f t="shared" si="6"/>
        <v>1.8895128695737309E-2</v>
      </c>
      <c r="K19" s="215">
        <f t="shared" si="7"/>
        <v>1.7778063815559565E-2</v>
      </c>
      <c r="L19" s="52">
        <f t="shared" si="0"/>
        <v>-2.426017333756653E-2</v>
      </c>
      <c r="N19" s="27">
        <f t="shared" si="1"/>
        <v>3.211676746007663</v>
      </c>
      <c r="O19" s="152">
        <f t="shared" si="2"/>
        <v>3.3055905510345731</v>
      </c>
      <c r="P19" s="52">
        <f t="shared" si="8"/>
        <v>2.9241362831315926E-2</v>
      </c>
    </row>
    <row r="20" spans="1:16" ht="20.100000000000001" customHeight="1" x14ac:dyDescent="0.25">
      <c r="A20" s="8" t="s">
        <v>195</v>
      </c>
      <c r="B20" s="19">
        <v>6137.14</v>
      </c>
      <c r="C20" s="140">
        <v>10259.609999999999</v>
      </c>
      <c r="D20" s="247">
        <f t="shared" si="3"/>
        <v>1.0032933329172248E-2</v>
      </c>
      <c r="E20" s="215">
        <f t="shared" si="4"/>
        <v>1.7321076230776354E-2</v>
      </c>
      <c r="F20" s="52">
        <f t="shared" si="5"/>
        <v>0.67172494028162921</v>
      </c>
      <c r="H20" s="19">
        <v>1867.5239999999999</v>
      </c>
      <c r="I20" s="140">
        <v>3042.4830000000006</v>
      </c>
      <c r="J20" s="247">
        <f t="shared" si="6"/>
        <v>9.6916293935542016E-3</v>
      </c>
      <c r="K20" s="215">
        <f t="shared" si="7"/>
        <v>1.5225071525834077E-2</v>
      </c>
      <c r="L20" s="52">
        <f t="shared" si="0"/>
        <v>0.62915336027810131</v>
      </c>
      <c r="N20" s="27">
        <f t="shared" si="1"/>
        <v>3.0429874501803766</v>
      </c>
      <c r="O20" s="152">
        <f t="shared" si="2"/>
        <v>2.9654957644588844</v>
      </c>
      <c r="P20" s="52">
        <f t="shared" si="8"/>
        <v>-2.546566063455136E-2</v>
      </c>
    </row>
    <row r="21" spans="1:16" ht="20.100000000000001" customHeight="1" x14ac:dyDescent="0.25">
      <c r="A21" s="8" t="s">
        <v>194</v>
      </c>
      <c r="B21" s="19">
        <v>7507.3199999999988</v>
      </c>
      <c r="C21" s="140">
        <v>7274.3399999999992</v>
      </c>
      <c r="D21" s="247">
        <f t="shared" si="3"/>
        <v>1.2272889495882672E-2</v>
      </c>
      <c r="E21" s="215">
        <f t="shared" si="4"/>
        <v>1.2281109873434337E-2</v>
      </c>
      <c r="F21" s="52">
        <f t="shared" si="5"/>
        <v>-3.103371109796833E-2</v>
      </c>
      <c r="H21" s="19">
        <v>2894.9490000000005</v>
      </c>
      <c r="I21" s="140">
        <v>2842.2879999999996</v>
      </c>
      <c r="J21" s="247">
        <f t="shared" si="6"/>
        <v>1.5023513926054149E-2</v>
      </c>
      <c r="K21" s="215">
        <f t="shared" si="7"/>
        <v>1.4223263728020788E-2</v>
      </c>
      <c r="L21" s="52">
        <f t="shared" si="0"/>
        <v>-1.8190648609008642E-2</v>
      </c>
      <c r="N21" s="27">
        <f t="shared" si="1"/>
        <v>3.8561683796614514</v>
      </c>
      <c r="O21" s="152">
        <f t="shared" si="2"/>
        <v>3.9072795607574018</v>
      </c>
      <c r="P21" s="52">
        <f t="shared" si="8"/>
        <v>1.3254395571916811E-2</v>
      </c>
    </row>
    <row r="22" spans="1:16" ht="20.100000000000001" customHeight="1" x14ac:dyDescent="0.25">
      <c r="A22" s="8" t="s">
        <v>159</v>
      </c>
      <c r="B22" s="19">
        <v>8327.3100000000031</v>
      </c>
      <c r="C22" s="140">
        <v>6931.8500000000013</v>
      </c>
      <c r="D22" s="247">
        <f t="shared" si="3"/>
        <v>1.3613400711300277E-2</v>
      </c>
      <c r="E22" s="215">
        <f t="shared" si="4"/>
        <v>1.170289146179115E-2</v>
      </c>
      <c r="F22" s="52">
        <f t="shared" si="5"/>
        <v>-0.16757632416710816</v>
      </c>
      <c r="H22" s="19">
        <v>3107.9379999999996</v>
      </c>
      <c r="I22" s="140">
        <v>2711.4649999999992</v>
      </c>
      <c r="J22" s="247">
        <f t="shared" si="6"/>
        <v>1.6128833296998622E-2</v>
      </c>
      <c r="K22" s="215">
        <f t="shared" si="7"/>
        <v>1.356860451308871E-2</v>
      </c>
      <c r="L22" s="52">
        <f t="shared" si="0"/>
        <v>-0.12756786010531757</v>
      </c>
      <c r="N22" s="27">
        <f t="shared" si="1"/>
        <v>3.732223250965796</v>
      </c>
      <c r="O22" s="152">
        <f t="shared" si="2"/>
        <v>3.9116036844421025</v>
      </c>
      <c r="P22" s="52">
        <f t="shared" si="8"/>
        <v>4.8062621503118234E-2</v>
      </c>
    </row>
    <row r="23" spans="1:16" ht="20.100000000000001" customHeight="1" x14ac:dyDescent="0.25">
      <c r="A23" s="8" t="s">
        <v>164</v>
      </c>
      <c r="B23" s="19">
        <v>8324.2000000000007</v>
      </c>
      <c r="C23" s="140">
        <v>9828.6799999999985</v>
      </c>
      <c r="D23" s="247">
        <f t="shared" si="3"/>
        <v>1.3608316515297944E-2</v>
      </c>
      <c r="E23" s="215">
        <f t="shared" si="4"/>
        <v>1.6593546492303986E-2</v>
      </c>
      <c r="F23" s="52">
        <f t="shared" si="5"/>
        <v>0.18073568631219789</v>
      </c>
      <c r="H23" s="19">
        <v>1967.1420000000001</v>
      </c>
      <c r="I23" s="140">
        <v>2169.7759999999998</v>
      </c>
      <c r="J23" s="247">
        <f t="shared" si="6"/>
        <v>1.0208603064000784E-2</v>
      </c>
      <c r="K23" s="215">
        <f t="shared" si="7"/>
        <v>1.0857906123070582E-2</v>
      </c>
      <c r="L23" s="52">
        <f t="shared" si="0"/>
        <v>0.10300934045432399</v>
      </c>
      <c r="N23" s="27">
        <f t="shared" si="1"/>
        <v>2.3631604238245116</v>
      </c>
      <c r="O23" s="152">
        <f t="shared" si="2"/>
        <v>2.2075965439916652</v>
      </c>
      <c r="P23" s="52">
        <f t="shared" si="8"/>
        <v>-6.58287428413699E-2</v>
      </c>
    </row>
    <row r="24" spans="1:16" ht="20.100000000000001" customHeight="1" x14ac:dyDescent="0.25">
      <c r="A24" s="8" t="s">
        <v>160</v>
      </c>
      <c r="B24" s="19">
        <v>333.63</v>
      </c>
      <c r="C24" s="140">
        <v>1147.8200000000004</v>
      </c>
      <c r="D24" s="247">
        <f t="shared" si="3"/>
        <v>5.4541489140083762E-4</v>
      </c>
      <c r="E24" s="215">
        <f t="shared" si="4"/>
        <v>1.9378395201386526E-3</v>
      </c>
      <c r="F24" s="52">
        <f t="shared" ref="F24:F25" si="9">(C24-B24)/B24</f>
        <v>2.4403980457392933</v>
      </c>
      <c r="H24" s="19">
        <v>587.98400000000004</v>
      </c>
      <c r="I24" s="140">
        <v>2130.4969999999998</v>
      </c>
      <c r="J24" s="247">
        <f t="shared" si="6"/>
        <v>3.0513787331994521E-3</v>
      </c>
      <c r="K24" s="215">
        <f t="shared" si="7"/>
        <v>1.0661347725057104E-2</v>
      </c>
      <c r="L24" s="52">
        <f t="shared" si="0"/>
        <v>2.6233928134098883</v>
      </c>
      <c r="N24" s="27">
        <f t="shared" si="1"/>
        <v>17.623834787039534</v>
      </c>
      <c r="O24" s="152">
        <f t="shared" si="2"/>
        <v>18.561246536913444</v>
      </c>
      <c r="P24" s="52">
        <f t="shared" ref="P24:P27" si="10">(O24-N24)/N24</f>
        <v>5.3189998726229364E-2</v>
      </c>
    </row>
    <row r="25" spans="1:16" ht="20.100000000000001" customHeight="1" x14ac:dyDescent="0.25">
      <c r="A25" s="8" t="s">
        <v>161</v>
      </c>
      <c r="B25" s="19">
        <v>6462.4000000000005</v>
      </c>
      <c r="C25" s="140">
        <v>6026.619999999999</v>
      </c>
      <c r="D25" s="247">
        <f t="shared" si="3"/>
        <v>1.0564665030689008E-2</v>
      </c>
      <c r="E25" s="215">
        <f t="shared" si="4"/>
        <v>1.0174611357928945E-2</v>
      </c>
      <c r="F25" s="52">
        <f t="shared" si="9"/>
        <v>-6.7433151770240396E-2</v>
      </c>
      <c r="H25" s="19">
        <v>1957.6709999999998</v>
      </c>
      <c r="I25" s="140">
        <v>2129.4250000000006</v>
      </c>
      <c r="J25" s="247">
        <f t="shared" si="6"/>
        <v>1.0159452733409929E-2</v>
      </c>
      <c r="K25" s="215">
        <f t="shared" si="7"/>
        <v>1.0655983265608791E-2</v>
      </c>
      <c r="L25" s="52">
        <f t="shared" si="0"/>
        <v>8.7733842918447907E-2</v>
      </c>
      <c r="N25" s="27">
        <f t="shared" si="1"/>
        <v>3.0293250185689526</v>
      </c>
      <c r="O25" s="152">
        <f t="shared" si="2"/>
        <v>3.5333653026074336</v>
      </c>
      <c r="P25" s="52">
        <f t="shared" si="10"/>
        <v>0.16638699411547087</v>
      </c>
    </row>
    <row r="26" spans="1:16" ht="20.100000000000001" customHeight="1" x14ac:dyDescent="0.25">
      <c r="A26" s="8" t="s">
        <v>163</v>
      </c>
      <c r="B26" s="19">
        <v>8805.9300000000021</v>
      </c>
      <c r="C26" s="140">
        <v>4520.6799999999994</v>
      </c>
      <c r="D26" s="247">
        <f t="shared" si="3"/>
        <v>1.4395843762951112E-2</v>
      </c>
      <c r="E26" s="215">
        <f t="shared" si="4"/>
        <v>7.6321656373825163E-3</v>
      </c>
      <c r="F26" s="52">
        <f t="shared" si="5"/>
        <v>-0.48663230345914649</v>
      </c>
      <c r="H26" s="19">
        <v>3847.0580000000009</v>
      </c>
      <c r="I26" s="140">
        <v>2113.8240000000001</v>
      </c>
      <c r="J26" s="247">
        <f t="shared" si="6"/>
        <v>1.9964541495320995E-2</v>
      </c>
      <c r="K26" s="215">
        <f t="shared" si="7"/>
        <v>1.0577913366492003E-2</v>
      </c>
      <c r="L26" s="52">
        <f t="shared" si="0"/>
        <v>-0.45053492824906732</v>
      </c>
      <c r="N26" s="27">
        <f t="shared" si="1"/>
        <v>4.3687129014198387</v>
      </c>
      <c r="O26" s="152">
        <f t="shared" si="2"/>
        <v>4.6758983161825221</v>
      </c>
      <c r="P26" s="52">
        <f t="shared" si="10"/>
        <v>7.0314855128806378E-2</v>
      </c>
    </row>
    <row r="27" spans="1:16" ht="20.100000000000001" customHeight="1" x14ac:dyDescent="0.25">
      <c r="A27" s="8" t="s">
        <v>198</v>
      </c>
      <c r="B27" s="19">
        <v>6925.5199999999986</v>
      </c>
      <c r="C27" s="140">
        <v>6391.28</v>
      </c>
      <c r="D27" s="247">
        <f t="shared" si="3"/>
        <v>1.1321768841813771E-2</v>
      </c>
      <c r="E27" s="215">
        <f t="shared" si="4"/>
        <v>1.0790258897973344E-2</v>
      </c>
      <c r="F27" s="52">
        <f t="shared" si="5"/>
        <v>-7.7140777876606947E-2</v>
      </c>
      <c r="H27" s="19">
        <v>2148.7959999999994</v>
      </c>
      <c r="I27" s="140">
        <v>1967.182</v>
      </c>
      <c r="J27" s="247">
        <f t="shared" si="6"/>
        <v>1.115130754643672E-2</v>
      </c>
      <c r="K27" s="215">
        <f t="shared" si="7"/>
        <v>9.8440933455777157E-3</v>
      </c>
      <c r="L27" s="52">
        <f t="shared" si="0"/>
        <v>-8.4518958523749771E-2</v>
      </c>
      <c r="N27" s="27">
        <f t="shared" si="1"/>
        <v>3.1027215284917231</v>
      </c>
      <c r="O27" s="152">
        <f t="shared" si="2"/>
        <v>3.0779155349163236</v>
      </c>
      <c r="P27" s="52">
        <f t="shared" si="10"/>
        <v>-7.9949145766420177E-3</v>
      </c>
    </row>
    <row r="28" spans="1:16" ht="20.100000000000001" customHeight="1" x14ac:dyDescent="0.25">
      <c r="A28" s="8" t="s">
        <v>173</v>
      </c>
      <c r="B28" s="19">
        <v>4436.87</v>
      </c>
      <c r="C28" s="140">
        <v>6948.3899999999994</v>
      </c>
      <c r="D28" s="247">
        <f t="shared" si="3"/>
        <v>7.2533494266391945E-3</v>
      </c>
      <c r="E28" s="215">
        <f t="shared" si="4"/>
        <v>1.1730815583746761E-2</v>
      </c>
      <c r="F28" s="52">
        <f t="shared" si="5"/>
        <v>0.56605670213461279</v>
      </c>
      <c r="H28" s="19">
        <v>1199.6870000000001</v>
      </c>
      <c r="I28" s="140">
        <v>1796.058</v>
      </c>
      <c r="J28" s="247">
        <f t="shared" si="6"/>
        <v>6.2258486596503499E-3</v>
      </c>
      <c r="K28" s="215">
        <f t="shared" si="7"/>
        <v>8.9877614811805021E-3</v>
      </c>
      <c r="L28" s="52">
        <f t="shared" si="0"/>
        <v>0.49710549501661666</v>
      </c>
      <c r="N28" s="27">
        <f t="shared" si="1"/>
        <v>2.7039038781843958</v>
      </c>
      <c r="O28" s="152">
        <f t="shared" si="2"/>
        <v>2.5848549088349966</v>
      </c>
      <c r="P28" s="52">
        <f t="shared" si="8"/>
        <v>-4.4028550833448137E-2</v>
      </c>
    </row>
    <row r="29" spans="1:16" ht="20.100000000000001" customHeight="1" x14ac:dyDescent="0.25">
      <c r="A29" s="8" t="s">
        <v>192</v>
      </c>
      <c r="B29" s="19">
        <v>4419.26</v>
      </c>
      <c r="C29" s="140">
        <v>4063.89</v>
      </c>
      <c r="D29" s="247">
        <f t="shared" si="3"/>
        <v>7.2245607798221562E-3</v>
      </c>
      <c r="E29" s="215">
        <f t="shared" si="4"/>
        <v>6.8609770238332373E-3</v>
      </c>
      <c r="F29" s="52">
        <f>(C29-B29)/B29</f>
        <v>-8.0413915451908319E-2</v>
      </c>
      <c r="H29" s="19">
        <v>1804.404</v>
      </c>
      <c r="I29" s="140">
        <v>1691.807</v>
      </c>
      <c r="J29" s="247">
        <f t="shared" si="6"/>
        <v>9.3640643141650517E-3</v>
      </c>
      <c r="K29" s="215">
        <f t="shared" si="7"/>
        <v>8.4660728039915971E-3</v>
      </c>
      <c r="L29" s="52">
        <f t="shared" si="0"/>
        <v>-6.2401213918834131E-2</v>
      </c>
      <c r="N29" s="27">
        <f t="shared" si="1"/>
        <v>4.0830455777664127</v>
      </c>
      <c r="O29" s="152">
        <f t="shared" si="2"/>
        <v>4.1630236054617615</v>
      </c>
      <c r="P29" s="52">
        <f>(O29-N29)/N29</f>
        <v>1.9587836131650514E-2</v>
      </c>
    </row>
    <row r="30" spans="1:16" ht="20.100000000000001" customHeight="1" x14ac:dyDescent="0.25">
      <c r="A30" s="8" t="s">
        <v>197</v>
      </c>
      <c r="B30" s="19">
        <v>3541.1499999999996</v>
      </c>
      <c r="C30" s="140">
        <v>7577.9500000000007</v>
      </c>
      <c r="D30" s="247">
        <f t="shared" si="3"/>
        <v>5.7890355863803493E-3</v>
      </c>
      <c r="E30" s="215">
        <f t="shared" si="4"/>
        <v>1.2793688027421285E-2</v>
      </c>
      <c r="F30" s="52">
        <f t="shared" si="5"/>
        <v>1.1399686542507381</v>
      </c>
      <c r="H30" s="19">
        <v>882.85100000000011</v>
      </c>
      <c r="I30" s="140">
        <v>1657.6090000000004</v>
      </c>
      <c r="J30" s="247">
        <f t="shared" si="6"/>
        <v>4.5816089655226497E-3</v>
      </c>
      <c r="K30" s="215">
        <f t="shared" si="7"/>
        <v>8.2949405425983645E-3</v>
      </c>
      <c r="L30" s="52">
        <f t="shared" si="0"/>
        <v>0.87756371120381604</v>
      </c>
      <c r="N30" s="27">
        <f t="shared" si="1"/>
        <v>2.4931194668398691</v>
      </c>
      <c r="O30" s="152">
        <f t="shared" si="2"/>
        <v>2.1874108433019486</v>
      </c>
      <c r="P30" s="52">
        <f t="shared" si="8"/>
        <v>-0.1226209283606528</v>
      </c>
    </row>
    <row r="31" spans="1:16" ht="20.100000000000001" customHeight="1" x14ac:dyDescent="0.25">
      <c r="A31" s="8" t="s">
        <v>168</v>
      </c>
      <c r="B31" s="19">
        <v>1733.3400000000008</v>
      </c>
      <c r="C31" s="140">
        <v>2454.1700000000005</v>
      </c>
      <c r="D31" s="247">
        <f t="shared" si="3"/>
        <v>2.8336463982877092E-3</v>
      </c>
      <c r="E31" s="215">
        <f t="shared" si="4"/>
        <v>4.1433217883803004E-3</v>
      </c>
      <c r="F31" s="52">
        <f t="shared" si="5"/>
        <v>0.41586186206976089</v>
      </c>
      <c r="H31" s="19">
        <v>737.97299999999973</v>
      </c>
      <c r="I31" s="140">
        <v>1142.1719999999996</v>
      </c>
      <c r="J31" s="247">
        <f t="shared" si="6"/>
        <v>3.8297557720539986E-3</v>
      </c>
      <c r="K31" s="215">
        <f t="shared" si="7"/>
        <v>5.7156113591448005E-3</v>
      </c>
      <c r="L31" s="52">
        <f t="shared" si="0"/>
        <v>0.54771516031074308</v>
      </c>
      <c r="N31" s="27">
        <f t="shared" si="1"/>
        <v>4.2575201633839832</v>
      </c>
      <c r="O31" s="152">
        <f t="shared" si="2"/>
        <v>4.6540052237620024</v>
      </c>
      <c r="P31" s="52">
        <f t="shared" si="8"/>
        <v>9.3125820938657164E-2</v>
      </c>
    </row>
    <row r="32" spans="1:16" ht="20.100000000000001" customHeight="1" thickBot="1" x14ac:dyDescent="0.3">
      <c r="A32" s="8" t="s">
        <v>17</v>
      </c>
      <c r="B32" s="19">
        <f>B33-SUM(B7:B31)</f>
        <v>40402.980000000098</v>
      </c>
      <c r="C32" s="140">
        <f>C33-SUM(C7:C31)</f>
        <v>36663.850000000093</v>
      </c>
      <c r="D32" s="247">
        <f t="shared" si="3"/>
        <v>6.6050376012259895E-2</v>
      </c>
      <c r="E32" s="215">
        <f t="shared" si="4"/>
        <v>6.1898779852621232E-2</v>
      </c>
      <c r="F32" s="52">
        <f t="shared" si="5"/>
        <v>-9.2545896367050046E-2</v>
      </c>
      <c r="H32" s="19">
        <f>H33-SUM(H7:H31)</f>
        <v>12313.016999999963</v>
      </c>
      <c r="I32" s="140">
        <f>I33-SUM(I7:I31)</f>
        <v>12851.084999999934</v>
      </c>
      <c r="J32" s="247">
        <f t="shared" si="6"/>
        <v>6.3899150683221329E-2</v>
      </c>
      <c r="K32" s="215">
        <f t="shared" si="7"/>
        <v>6.4308884654268358E-2</v>
      </c>
      <c r="L32" s="52">
        <f t="shared" si="0"/>
        <v>4.3699119395349796E-2</v>
      </c>
      <c r="N32" s="27">
        <f t="shared" si="1"/>
        <v>3.0475516904941009</v>
      </c>
      <c r="O32" s="152">
        <f t="shared" si="2"/>
        <v>3.5051106198612256</v>
      </c>
      <c r="P32" s="52">
        <f t="shared" si="8"/>
        <v>0.15013984202280767</v>
      </c>
    </row>
    <row r="33" spans="1:16" ht="26.25" customHeight="1" thickBot="1" x14ac:dyDescent="0.3">
      <c r="A33" s="12" t="s">
        <v>18</v>
      </c>
      <c r="B33" s="17">
        <v>611699.47000000009</v>
      </c>
      <c r="C33" s="145">
        <v>592319.43000000005</v>
      </c>
      <c r="D33" s="243">
        <f>SUM(D7:D32)</f>
        <v>0.99999999999999989</v>
      </c>
      <c r="E33" s="244">
        <f>SUM(E7:E32)</f>
        <v>1.0000000000000002</v>
      </c>
      <c r="F33" s="57">
        <f t="shared" si="5"/>
        <v>-3.1682289997733745E-2</v>
      </c>
      <c r="G33" s="1"/>
      <c r="H33" s="17">
        <v>192694.533</v>
      </c>
      <c r="I33" s="145">
        <v>199833.74099999992</v>
      </c>
      <c r="J33" s="243">
        <f>SUM(J7:J32)</f>
        <v>0.99999999999999978</v>
      </c>
      <c r="K33" s="244">
        <f>SUM(K7:K32)</f>
        <v>1.0000000000000002</v>
      </c>
      <c r="L33" s="57">
        <f t="shared" si="0"/>
        <v>3.7049354171350184E-2</v>
      </c>
      <c r="N33" s="29">
        <f t="shared" si="1"/>
        <v>3.1501503998360496</v>
      </c>
      <c r="O33" s="146">
        <f t="shared" si="2"/>
        <v>3.373749549293021</v>
      </c>
      <c r="P33" s="57">
        <f t="shared" si="8"/>
        <v>7.0980467938485933E-2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L5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187</v>
      </c>
      <c r="B39" s="39">
        <v>82320.849999999991</v>
      </c>
      <c r="C39" s="147">
        <v>66128.140000000014</v>
      </c>
      <c r="D39" s="247">
        <f t="shared" ref="D39:D61" si="11">B39/$B$62</f>
        <v>0.30931842958941402</v>
      </c>
      <c r="E39" s="246">
        <f t="shared" ref="E39:E61" si="12">C39/$C$62</f>
        <v>0.25626891189298301</v>
      </c>
      <c r="F39" s="52">
        <f>(C39-B39)/B39</f>
        <v>-0.19670241500178848</v>
      </c>
      <c r="H39" s="39">
        <v>20051.613000000001</v>
      </c>
      <c r="I39" s="147">
        <v>16816.890000000003</v>
      </c>
      <c r="J39" s="247">
        <f t="shared" ref="J39:J61" si="13">H39/$H$62</f>
        <v>0.28915190478672148</v>
      </c>
      <c r="K39" s="246">
        <f t="shared" ref="K39:K61" si="14">I39/$I$62</f>
        <v>0.24076637999144851</v>
      </c>
      <c r="L39" s="52">
        <f t="shared" ref="L39:L62" si="15">(I39-H39)/H39</f>
        <v>-0.16131983995501997</v>
      </c>
      <c r="N39" s="27">
        <f t="shared" ref="N39:N62" si="16">(H39/B39)*10</f>
        <v>2.4357878957761008</v>
      </c>
      <c r="O39" s="151">
        <f t="shared" ref="O39:O62" si="17">(I39/C39)*10</f>
        <v>2.5430762153600566</v>
      </c>
      <c r="P39" s="61">
        <f t="shared" si="8"/>
        <v>4.4046659304779551E-2</v>
      </c>
    </row>
    <row r="40" spans="1:16" ht="20.100000000000001" customHeight="1" x14ac:dyDescent="0.25">
      <c r="A40" s="38" t="s">
        <v>186</v>
      </c>
      <c r="B40" s="19">
        <v>51971.439999999995</v>
      </c>
      <c r="C40" s="140">
        <v>56460.130000000005</v>
      </c>
      <c r="D40" s="247">
        <f t="shared" si="11"/>
        <v>0.195281319426372</v>
      </c>
      <c r="E40" s="215">
        <f t="shared" si="12"/>
        <v>0.21880210271204312</v>
      </c>
      <c r="F40" s="52">
        <f t="shared" ref="F40:F62" si="18">(C40-B40)/B40</f>
        <v>8.6368397719978701E-2</v>
      </c>
      <c r="H40" s="19">
        <v>11614.890000000003</v>
      </c>
      <c r="I40" s="140">
        <v>11977.842999999995</v>
      </c>
      <c r="J40" s="247">
        <f t="shared" si="13"/>
        <v>0.16749114235289919</v>
      </c>
      <c r="K40" s="215">
        <f t="shared" si="14"/>
        <v>0.17148604166501119</v>
      </c>
      <c r="L40" s="52">
        <f t="shared" si="15"/>
        <v>3.1248939938302658E-2</v>
      </c>
      <c r="N40" s="27">
        <f t="shared" si="16"/>
        <v>2.2348601462649493</v>
      </c>
      <c r="O40" s="152">
        <f t="shared" si="17"/>
        <v>2.121469256269866</v>
      </c>
      <c r="P40" s="52">
        <f t="shared" si="8"/>
        <v>-5.0737353827079459E-2</v>
      </c>
    </row>
    <row r="41" spans="1:16" ht="20.100000000000001" customHeight="1" x14ac:dyDescent="0.25">
      <c r="A41" s="38" t="s">
        <v>190</v>
      </c>
      <c r="B41" s="19">
        <v>33607.14</v>
      </c>
      <c r="C41" s="140">
        <v>34972.459999999992</v>
      </c>
      <c r="D41" s="247">
        <f t="shared" si="11"/>
        <v>0.12627794498953279</v>
      </c>
      <c r="E41" s="215">
        <f t="shared" si="12"/>
        <v>0.13553011275412963</v>
      </c>
      <c r="F41" s="52">
        <f t="shared" si="18"/>
        <v>4.0625890807726946E-2</v>
      </c>
      <c r="H41" s="19">
        <v>7959.4049999999997</v>
      </c>
      <c r="I41" s="140">
        <v>8332.1629999999986</v>
      </c>
      <c r="J41" s="247">
        <f t="shared" si="13"/>
        <v>0.11477765488087939</v>
      </c>
      <c r="K41" s="215">
        <f t="shared" si="14"/>
        <v>0.11929106529261278</v>
      </c>
      <c r="L41" s="52">
        <f t="shared" si="15"/>
        <v>4.6832395135063348E-2</v>
      </c>
      <c r="N41" s="27">
        <f t="shared" si="16"/>
        <v>2.3683672576720305</v>
      </c>
      <c r="O41" s="152">
        <f t="shared" si="17"/>
        <v>2.3824926813841523</v>
      </c>
      <c r="P41" s="52">
        <f t="shared" si="8"/>
        <v>5.9642032570599969E-3</v>
      </c>
    </row>
    <row r="42" spans="1:16" ht="20.100000000000001" customHeight="1" x14ac:dyDescent="0.25">
      <c r="A42" s="38" t="s">
        <v>193</v>
      </c>
      <c r="B42" s="19">
        <v>15782.73</v>
      </c>
      <c r="C42" s="140">
        <v>17295.239999999998</v>
      </c>
      <c r="D42" s="247">
        <f t="shared" si="11"/>
        <v>5.9303193033523501E-2</v>
      </c>
      <c r="E42" s="215">
        <f t="shared" si="12"/>
        <v>6.7024905520221709E-2</v>
      </c>
      <c r="F42" s="52">
        <f t="shared" si="18"/>
        <v>9.5833230372692077E-2</v>
      </c>
      <c r="H42" s="19">
        <v>4505.7800000000016</v>
      </c>
      <c r="I42" s="140">
        <v>5485.27</v>
      </c>
      <c r="J42" s="247">
        <f t="shared" si="13"/>
        <v>6.4975065574520818E-2</v>
      </c>
      <c r="K42" s="215">
        <f t="shared" si="14"/>
        <v>7.853227327857247E-2</v>
      </c>
      <c r="L42" s="52">
        <f t="shared" si="15"/>
        <v>0.21738522519963216</v>
      </c>
      <c r="N42" s="27">
        <f t="shared" si="16"/>
        <v>2.8548799859086493</v>
      </c>
      <c r="O42" s="152">
        <f t="shared" si="17"/>
        <v>3.1715489348514398</v>
      </c>
      <c r="P42" s="52">
        <f t="shared" si="8"/>
        <v>0.11092198288748777</v>
      </c>
    </row>
    <row r="43" spans="1:16" ht="20.100000000000001" customHeight="1" x14ac:dyDescent="0.25">
      <c r="A43" s="38" t="s">
        <v>188</v>
      </c>
      <c r="B43" s="19">
        <v>10364.709999999999</v>
      </c>
      <c r="C43" s="140">
        <v>13441.09</v>
      </c>
      <c r="D43" s="247">
        <f t="shared" si="11"/>
        <v>3.8945125327905332E-2</v>
      </c>
      <c r="E43" s="215">
        <f t="shared" si="12"/>
        <v>5.2088770513667171E-2</v>
      </c>
      <c r="F43" s="52">
        <f t="shared" si="18"/>
        <v>0.2968129354318646</v>
      </c>
      <c r="H43" s="19">
        <v>3774.9500000000003</v>
      </c>
      <c r="I43" s="140">
        <v>5185.2299999999977</v>
      </c>
      <c r="J43" s="247">
        <f t="shared" si="13"/>
        <v>5.443621832191925E-2</v>
      </c>
      <c r="K43" s="215">
        <f t="shared" si="14"/>
        <v>7.4236619049245001E-2</v>
      </c>
      <c r="L43" s="52">
        <f t="shared" si="15"/>
        <v>0.37358905415965704</v>
      </c>
      <c r="N43" s="27">
        <f t="shared" si="16"/>
        <v>3.642118303358223</v>
      </c>
      <c r="O43" s="152">
        <f t="shared" si="17"/>
        <v>3.8577451679886066</v>
      </c>
      <c r="P43" s="52">
        <f t="shared" si="8"/>
        <v>5.9203695945725977E-2</v>
      </c>
    </row>
    <row r="44" spans="1:16" ht="20.100000000000001" customHeight="1" x14ac:dyDescent="0.25">
      <c r="A44" s="38" t="s">
        <v>191</v>
      </c>
      <c r="B44" s="19">
        <v>14214.880000000001</v>
      </c>
      <c r="C44" s="140">
        <v>10715.999999999998</v>
      </c>
      <c r="D44" s="247">
        <f t="shared" si="11"/>
        <v>5.3412037878641565E-2</v>
      </c>
      <c r="E44" s="215">
        <f t="shared" si="12"/>
        <v>4.1528124938115682E-2</v>
      </c>
      <c r="F44" s="52">
        <f t="shared" si="18"/>
        <v>-0.24614207084407344</v>
      </c>
      <c r="H44" s="19">
        <v>4179.28</v>
      </c>
      <c r="I44" s="140">
        <v>3610.7019999999998</v>
      </c>
      <c r="J44" s="247">
        <f t="shared" si="13"/>
        <v>6.0266811085823824E-2</v>
      </c>
      <c r="K44" s="215">
        <f t="shared" si="14"/>
        <v>5.1694198497337078E-2</v>
      </c>
      <c r="L44" s="52">
        <f t="shared" si="15"/>
        <v>-0.13604687888822956</v>
      </c>
      <c r="N44" s="27">
        <f t="shared" si="16"/>
        <v>2.9400740632351448</v>
      </c>
      <c r="O44" s="152">
        <f t="shared" si="17"/>
        <v>3.3694494214259056</v>
      </c>
      <c r="P44" s="52">
        <f t="shared" si="8"/>
        <v>0.14604236116361394</v>
      </c>
    </row>
    <row r="45" spans="1:16" ht="20.100000000000001" customHeight="1" x14ac:dyDescent="0.25">
      <c r="A45" s="38" t="s">
        <v>189</v>
      </c>
      <c r="B45" s="19">
        <v>11336.720000000001</v>
      </c>
      <c r="C45" s="140">
        <v>10747.420000000004</v>
      </c>
      <c r="D45" s="247">
        <f t="shared" si="11"/>
        <v>4.2597427347930719E-2</v>
      </c>
      <c r="E45" s="215">
        <f t="shared" si="12"/>
        <v>4.1649888066666987E-2</v>
      </c>
      <c r="F45" s="52">
        <f t="shared" si="18"/>
        <v>-5.1981525520608904E-2</v>
      </c>
      <c r="H45" s="19">
        <v>3640.9879999999998</v>
      </c>
      <c r="I45" s="140">
        <v>3552.6570000000002</v>
      </c>
      <c r="J45" s="247">
        <f t="shared" si="13"/>
        <v>5.2504435204569093E-2</v>
      </c>
      <c r="K45" s="215">
        <f t="shared" si="14"/>
        <v>5.086317180175879E-2</v>
      </c>
      <c r="L45" s="52">
        <f t="shared" si="15"/>
        <v>-2.426017333756653E-2</v>
      </c>
      <c r="N45" s="27">
        <f t="shared" si="16"/>
        <v>3.211676746007663</v>
      </c>
      <c r="O45" s="152">
        <f t="shared" si="17"/>
        <v>3.3055905510345731</v>
      </c>
      <c r="P45" s="52">
        <f t="shared" si="8"/>
        <v>2.9241362831315926E-2</v>
      </c>
    </row>
    <row r="46" spans="1:16" ht="20.100000000000001" customHeight="1" x14ac:dyDescent="0.25">
      <c r="A46" s="38" t="s">
        <v>195</v>
      </c>
      <c r="B46" s="19">
        <v>6137.14</v>
      </c>
      <c r="C46" s="140">
        <v>10259.609999999999</v>
      </c>
      <c r="D46" s="247">
        <f t="shared" si="11"/>
        <v>2.3060142199338038E-2</v>
      </c>
      <c r="E46" s="215">
        <f t="shared" si="12"/>
        <v>3.9759459303503268E-2</v>
      </c>
      <c r="F46" s="52">
        <f t="shared" si="18"/>
        <v>0.67172494028162921</v>
      </c>
      <c r="H46" s="19">
        <v>1867.5239999999999</v>
      </c>
      <c r="I46" s="140">
        <v>3042.4830000000006</v>
      </c>
      <c r="J46" s="247">
        <f t="shared" si="13"/>
        <v>2.6930408133994863E-2</v>
      </c>
      <c r="K46" s="215">
        <f t="shared" si="14"/>
        <v>4.3559042016420531E-2</v>
      </c>
      <c r="L46" s="52">
        <f t="shared" si="15"/>
        <v>0.62915336027810131</v>
      </c>
      <c r="N46" s="27">
        <f t="shared" si="16"/>
        <v>3.0429874501803766</v>
      </c>
      <c r="O46" s="152">
        <f t="shared" si="17"/>
        <v>2.9654957644588844</v>
      </c>
      <c r="P46" s="52">
        <f t="shared" si="8"/>
        <v>-2.546566063455136E-2</v>
      </c>
    </row>
    <row r="47" spans="1:16" ht="20.100000000000001" customHeight="1" x14ac:dyDescent="0.25">
      <c r="A47" s="38" t="s">
        <v>194</v>
      </c>
      <c r="B47" s="19">
        <v>7507.3199999999988</v>
      </c>
      <c r="C47" s="140">
        <v>7274.3399999999992</v>
      </c>
      <c r="D47" s="247">
        <f t="shared" si="11"/>
        <v>2.8208557526133413E-2</v>
      </c>
      <c r="E47" s="215">
        <f t="shared" si="12"/>
        <v>2.8190528215969807E-2</v>
      </c>
      <c r="F47" s="52">
        <f t="shared" si="18"/>
        <v>-3.103371109796833E-2</v>
      </c>
      <c r="H47" s="19">
        <v>2894.9490000000005</v>
      </c>
      <c r="I47" s="140">
        <v>2842.2879999999996</v>
      </c>
      <c r="J47" s="247">
        <f t="shared" si="13"/>
        <v>4.1746268373043835E-2</v>
      </c>
      <c r="K47" s="215">
        <f t="shared" si="14"/>
        <v>4.0692862512220394E-2</v>
      </c>
      <c r="L47" s="52">
        <f t="shared" si="15"/>
        <v>-1.8190648609008642E-2</v>
      </c>
      <c r="N47" s="27">
        <f t="shared" si="16"/>
        <v>3.8561683796614514</v>
      </c>
      <c r="O47" s="152">
        <f t="shared" si="17"/>
        <v>3.9072795607574018</v>
      </c>
      <c r="P47" s="52">
        <f t="shared" si="8"/>
        <v>1.3254395571916811E-2</v>
      </c>
    </row>
    <row r="48" spans="1:16" ht="20.100000000000001" customHeight="1" x14ac:dyDescent="0.25">
      <c r="A48" s="38" t="s">
        <v>198</v>
      </c>
      <c r="B48" s="19">
        <v>6925.5199999999986</v>
      </c>
      <c r="C48" s="140">
        <v>6391.28</v>
      </c>
      <c r="D48" s="247">
        <f t="shared" si="11"/>
        <v>2.6022459322153239E-2</v>
      </c>
      <c r="E48" s="215">
        <f t="shared" si="12"/>
        <v>2.4768372000231433E-2</v>
      </c>
      <c r="F48" s="52">
        <f t="shared" si="18"/>
        <v>-7.7140777876606947E-2</v>
      </c>
      <c r="H48" s="19">
        <v>2148.7959999999994</v>
      </c>
      <c r="I48" s="140">
        <v>1967.182</v>
      </c>
      <c r="J48" s="247">
        <f t="shared" si="13"/>
        <v>3.0986457618052361E-2</v>
      </c>
      <c r="K48" s="215">
        <f t="shared" si="14"/>
        <v>2.8164023724026117E-2</v>
      </c>
      <c r="L48" s="52">
        <f t="shared" si="15"/>
        <v>-8.4518958523749771E-2</v>
      </c>
      <c r="N48" s="27">
        <f t="shared" si="16"/>
        <v>3.1027215284917231</v>
      </c>
      <c r="O48" s="152">
        <f t="shared" si="17"/>
        <v>3.0779155349163236</v>
      </c>
      <c r="P48" s="52">
        <f t="shared" si="8"/>
        <v>-7.9949145766420177E-3</v>
      </c>
    </row>
    <row r="49" spans="1:16" ht="20.100000000000001" customHeight="1" x14ac:dyDescent="0.25">
      <c r="A49" s="38" t="s">
        <v>192</v>
      </c>
      <c r="B49" s="19">
        <v>4419.26</v>
      </c>
      <c r="C49" s="140">
        <v>4063.89</v>
      </c>
      <c r="D49" s="247">
        <f t="shared" si="11"/>
        <v>1.6605253263873177E-2</v>
      </c>
      <c r="E49" s="215">
        <f t="shared" si="12"/>
        <v>1.574894845602454E-2</v>
      </c>
      <c r="F49" s="52">
        <f t="shared" si="18"/>
        <v>-8.0413915451908319E-2</v>
      </c>
      <c r="H49" s="19">
        <v>1804.404</v>
      </c>
      <c r="I49" s="140">
        <v>1691.807</v>
      </c>
      <c r="J49" s="247">
        <f t="shared" si="13"/>
        <v>2.602019366745106E-2</v>
      </c>
      <c r="K49" s="215">
        <f t="shared" si="14"/>
        <v>2.4221496782948125E-2</v>
      </c>
      <c r="L49" s="52">
        <f t="shared" si="15"/>
        <v>-6.2401213918834131E-2</v>
      </c>
      <c r="N49" s="27">
        <f t="shared" si="16"/>
        <v>4.0830455777664127</v>
      </c>
      <c r="O49" s="152">
        <f t="shared" si="17"/>
        <v>4.1630236054617615</v>
      </c>
      <c r="P49" s="52">
        <f t="shared" si="8"/>
        <v>1.9587836131650514E-2</v>
      </c>
    </row>
    <row r="50" spans="1:16" ht="20.100000000000001" customHeight="1" x14ac:dyDescent="0.25">
      <c r="A50" s="38" t="s">
        <v>197</v>
      </c>
      <c r="B50" s="19">
        <v>3541.1499999999996</v>
      </c>
      <c r="C50" s="140">
        <v>7577.9500000000007</v>
      </c>
      <c r="D50" s="247">
        <f t="shared" si="11"/>
        <v>1.3305778025136446E-2</v>
      </c>
      <c r="E50" s="215">
        <f t="shared" si="12"/>
        <v>2.9367119669167021E-2</v>
      </c>
      <c r="F50" s="52">
        <f t="shared" si="18"/>
        <v>1.1399686542507381</v>
      </c>
      <c r="H50" s="19">
        <v>882.85100000000011</v>
      </c>
      <c r="I50" s="140">
        <v>1657.6090000000004</v>
      </c>
      <c r="J50" s="247">
        <f t="shared" si="13"/>
        <v>1.2731048035530202E-2</v>
      </c>
      <c r="K50" s="215">
        <f t="shared" si="14"/>
        <v>2.37318861199214E-2</v>
      </c>
      <c r="L50" s="52">
        <f t="shared" si="15"/>
        <v>0.87756371120381604</v>
      </c>
      <c r="N50" s="27">
        <f t="shared" si="16"/>
        <v>2.4931194668398691</v>
      </c>
      <c r="O50" s="152">
        <f t="shared" si="17"/>
        <v>2.1874108433019486</v>
      </c>
      <c r="P50" s="52">
        <f t="shared" si="8"/>
        <v>-0.1226209283606528</v>
      </c>
    </row>
    <row r="51" spans="1:16" ht="20.100000000000001" customHeight="1" x14ac:dyDescent="0.25">
      <c r="A51" s="38" t="s">
        <v>202</v>
      </c>
      <c r="B51" s="19">
        <v>11282.960000000005</v>
      </c>
      <c r="C51" s="140">
        <v>3925.04</v>
      </c>
      <c r="D51" s="247">
        <f t="shared" si="11"/>
        <v>4.2395425561327131E-2</v>
      </c>
      <c r="E51" s="215">
        <f t="shared" si="12"/>
        <v>1.5210857736758268E-2</v>
      </c>
      <c r="F51" s="52">
        <f t="shared" si="18"/>
        <v>-0.65212674688202399</v>
      </c>
      <c r="H51" s="19">
        <v>1675.6419999999998</v>
      </c>
      <c r="I51" s="140">
        <v>890.22400000000016</v>
      </c>
      <c r="J51" s="247">
        <f t="shared" si="13"/>
        <v>2.416339653276928E-2</v>
      </c>
      <c r="K51" s="215">
        <f t="shared" si="14"/>
        <v>1.2745282264527345E-2</v>
      </c>
      <c r="L51" s="52">
        <f t="shared" si="15"/>
        <v>-0.46872661344129579</v>
      </c>
      <c r="N51" s="27">
        <f t="shared" si="16"/>
        <v>1.4851085176230345</v>
      </c>
      <c r="O51" s="152">
        <f t="shared" si="17"/>
        <v>2.2680635101807884</v>
      </c>
      <c r="P51" s="52">
        <f t="shared" si="8"/>
        <v>0.52720389336322671</v>
      </c>
    </row>
    <row r="52" spans="1:16" ht="20.100000000000001" customHeight="1" x14ac:dyDescent="0.25">
      <c r="A52" s="38" t="s">
        <v>196</v>
      </c>
      <c r="B52" s="19">
        <v>359.79</v>
      </c>
      <c r="C52" s="140">
        <v>2356.63</v>
      </c>
      <c r="D52" s="247">
        <f t="shared" si="11"/>
        <v>1.3519014658130387E-3</v>
      </c>
      <c r="E52" s="215">
        <f t="shared" si="12"/>
        <v>9.1327384353220957E-3</v>
      </c>
      <c r="F52" s="52">
        <f t="shared" si="18"/>
        <v>5.5500152866950163</v>
      </c>
      <c r="H52" s="19">
        <v>160.19400000000005</v>
      </c>
      <c r="I52" s="140">
        <v>719.06200000000001</v>
      </c>
      <c r="J52" s="247">
        <f t="shared" si="13"/>
        <v>2.3100585591495342E-3</v>
      </c>
      <c r="K52" s="215">
        <f t="shared" si="14"/>
        <v>1.0294766435970677E-2</v>
      </c>
      <c r="L52" s="52">
        <f t="shared" si="15"/>
        <v>3.4886949573641943</v>
      </c>
      <c r="N52" s="27">
        <f t="shared" si="16"/>
        <v>4.4524305845076304</v>
      </c>
      <c r="O52" s="152">
        <f t="shared" si="17"/>
        <v>3.0512299342705473</v>
      </c>
      <c r="P52" s="52">
        <f t="shared" si="8"/>
        <v>-0.31470465931857622</v>
      </c>
    </row>
    <row r="53" spans="1:16" ht="20.100000000000001" customHeight="1" x14ac:dyDescent="0.25">
      <c r="A53" s="38" t="s">
        <v>203</v>
      </c>
      <c r="B53" s="19">
        <v>2282.5500000000002</v>
      </c>
      <c r="C53" s="140">
        <v>1962.4600000000005</v>
      </c>
      <c r="D53" s="247">
        <f t="shared" si="11"/>
        <v>8.576621614807392E-3</v>
      </c>
      <c r="E53" s="215">
        <f t="shared" si="12"/>
        <v>7.60519634808273E-3</v>
      </c>
      <c r="F53" s="52">
        <f t="shared" si="18"/>
        <v>-0.14023351076646717</v>
      </c>
      <c r="H53" s="19">
        <v>630.72399999999982</v>
      </c>
      <c r="I53" s="140">
        <v>527.18700000000001</v>
      </c>
      <c r="J53" s="247">
        <f t="shared" si="13"/>
        <v>9.0952805639476515E-3</v>
      </c>
      <c r="K53" s="215">
        <f t="shared" si="14"/>
        <v>7.5477038601401182E-3</v>
      </c>
      <c r="L53" s="52">
        <f t="shared" si="15"/>
        <v>-0.16415579556192539</v>
      </c>
      <c r="N53" s="27">
        <f t="shared" si="16"/>
        <v>2.7632428643403202</v>
      </c>
      <c r="O53" s="152">
        <f t="shared" si="17"/>
        <v>2.6863579385057523</v>
      </c>
      <c r="P53" s="52">
        <f t="shared" si="8"/>
        <v>-2.7824165159989617E-2</v>
      </c>
    </row>
    <row r="54" spans="1:16" ht="20.100000000000001" customHeight="1" x14ac:dyDescent="0.25">
      <c r="A54" s="38" t="s">
        <v>199</v>
      </c>
      <c r="B54" s="19">
        <v>1269.77</v>
      </c>
      <c r="C54" s="140">
        <v>1163.21</v>
      </c>
      <c r="D54" s="247">
        <f t="shared" si="11"/>
        <v>4.7711273916601965E-3</v>
      </c>
      <c r="E54" s="215">
        <f t="shared" si="12"/>
        <v>4.5078322330408312E-3</v>
      </c>
      <c r="F54" s="52">
        <f>(C54-B54)/B54</f>
        <v>-8.3920710049851507E-2</v>
      </c>
      <c r="H54" s="19">
        <v>475.9319999999999</v>
      </c>
      <c r="I54" s="140">
        <v>436.06099999999992</v>
      </c>
      <c r="J54" s="247">
        <f t="shared" si="13"/>
        <v>6.8631209044855337E-3</v>
      </c>
      <c r="K54" s="215">
        <f t="shared" si="14"/>
        <v>6.2430585218462504E-3</v>
      </c>
      <c r="L54" s="52">
        <f t="shared" si="15"/>
        <v>-8.3774572838136524E-2</v>
      </c>
      <c r="N54" s="27">
        <f t="shared" si="16"/>
        <v>3.748174866314371</v>
      </c>
      <c r="O54" s="152">
        <f t="shared" si="17"/>
        <v>3.7487727925310126</v>
      </c>
      <c r="P54" s="52">
        <f t="shared" si="8"/>
        <v>1.5952463211235207E-4</v>
      </c>
    </row>
    <row r="55" spans="1:16" ht="20.100000000000001" customHeight="1" x14ac:dyDescent="0.25">
      <c r="A55" s="38" t="s">
        <v>204</v>
      </c>
      <c r="B55" s="19">
        <v>712.30000000000018</v>
      </c>
      <c r="C55" s="140">
        <v>853.12999999999988</v>
      </c>
      <c r="D55" s="247">
        <f t="shared" si="11"/>
        <v>2.6764485230235074E-3</v>
      </c>
      <c r="E55" s="215">
        <f t="shared" si="12"/>
        <v>3.3061673412145046E-3</v>
      </c>
      <c r="F55" s="52">
        <f>(C55-B55)/B55</f>
        <v>0.19771163835462538</v>
      </c>
      <c r="H55" s="19">
        <v>372.52499999999998</v>
      </c>
      <c r="I55" s="140">
        <v>376.81200000000001</v>
      </c>
      <c r="J55" s="247">
        <f t="shared" si="13"/>
        <v>5.3719525372184973E-3</v>
      </c>
      <c r="K55" s="215">
        <f t="shared" si="14"/>
        <v>5.3947942323067872E-3</v>
      </c>
      <c r="L55" s="52">
        <f t="shared" si="15"/>
        <v>1.1507952486410402E-2</v>
      </c>
      <c r="N55" s="27">
        <f t="shared" ref="N55:N56" si="19">(H55/B55)*10</f>
        <v>5.2298890916748544</v>
      </c>
      <c r="O55" s="152">
        <f t="shared" ref="O55:O56" si="20">(I55/C55)*10</f>
        <v>4.4168180699307262</v>
      </c>
      <c r="P55" s="52">
        <f t="shared" ref="P55:P56" si="21">(O55-N55)/N55</f>
        <v>-0.15546620731181604</v>
      </c>
    </row>
    <row r="56" spans="1:16" ht="20.100000000000001" customHeight="1" x14ac:dyDescent="0.25">
      <c r="A56" s="38" t="s">
        <v>201</v>
      </c>
      <c r="B56" s="19">
        <v>668.83999999999969</v>
      </c>
      <c r="C56" s="140">
        <v>714.69</v>
      </c>
      <c r="D56" s="247">
        <f t="shared" si="11"/>
        <v>2.5131487156240932E-3</v>
      </c>
      <c r="E56" s="215">
        <f t="shared" si="12"/>
        <v>2.7696655106403418E-3</v>
      </c>
      <c r="F56" s="52">
        <f t="shared" si="18"/>
        <v>6.855152203815619E-2</v>
      </c>
      <c r="H56" s="19">
        <v>218.048</v>
      </c>
      <c r="I56" s="140">
        <v>234.34199999999996</v>
      </c>
      <c r="J56" s="247">
        <f t="shared" si="13"/>
        <v>3.1443352978603287E-3</v>
      </c>
      <c r="K56" s="215">
        <f t="shared" si="14"/>
        <v>3.3550600033630481E-3</v>
      </c>
      <c r="L56" s="52">
        <f t="shared" si="15"/>
        <v>7.4726665688288604E-2</v>
      </c>
      <c r="N56" s="27">
        <f t="shared" si="19"/>
        <v>3.2600920997548011</v>
      </c>
      <c r="O56" s="152">
        <f t="shared" si="20"/>
        <v>3.2789321244175791</v>
      </c>
      <c r="P56" s="52">
        <f t="shared" si="21"/>
        <v>5.7789854047973098E-3</v>
      </c>
    </row>
    <row r="57" spans="1:16" ht="20.100000000000001" customHeight="1" x14ac:dyDescent="0.25">
      <c r="A57" s="38" t="s">
        <v>205</v>
      </c>
      <c r="B57" s="19">
        <v>717.16</v>
      </c>
      <c r="C57" s="140">
        <v>872.44</v>
      </c>
      <c r="D57" s="247">
        <f t="shared" si="11"/>
        <v>2.6947098452499482E-3</v>
      </c>
      <c r="E57" s="215">
        <f t="shared" si="12"/>
        <v>3.3810001232745103E-3</v>
      </c>
      <c r="F57" s="52">
        <f t="shared" ref="F57:F58" si="22">(C57-B57)/B57</f>
        <v>0.21652072062022434</v>
      </c>
      <c r="H57" s="19">
        <v>168.19399999999999</v>
      </c>
      <c r="I57" s="140">
        <v>169.88800000000001</v>
      </c>
      <c r="J57" s="247">
        <f t="shared" si="13"/>
        <v>2.425421609408571E-3</v>
      </c>
      <c r="K57" s="215">
        <f t="shared" si="14"/>
        <v>2.432276048900076E-3</v>
      </c>
      <c r="L57" s="52">
        <f t="shared" si="15"/>
        <v>1.0071702914491699E-2</v>
      </c>
      <c r="N57" s="27">
        <f t="shared" si="16"/>
        <v>2.3452785989179543</v>
      </c>
      <c r="O57" s="152">
        <f t="shared" si="17"/>
        <v>1.9472743111274127</v>
      </c>
      <c r="P57" s="52">
        <f t="shared" ref="P57:P58" si="23">(O57-N57)/N57</f>
        <v>-0.16970448115382525</v>
      </c>
    </row>
    <row r="58" spans="1:16" ht="20.100000000000001" customHeight="1" x14ac:dyDescent="0.25">
      <c r="A58" s="38" t="s">
        <v>200</v>
      </c>
      <c r="B58" s="19">
        <v>231.78999999999996</v>
      </c>
      <c r="C58" s="140">
        <v>248.80999999999995</v>
      </c>
      <c r="D58" s="247">
        <f t="shared" si="11"/>
        <v>8.7094483104256431E-4</v>
      </c>
      <c r="E58" s="215">
        <f t="shared" si="12"/>
        <v>9.6422291581304241E-4</v>
      </c>
      <c r="F58" s="52">
        <f t="shared" si="22"/>
        <v>7.3428534449285932E-2</v>
      </c>
      <c r="H58" s="19">
        <v>80.652000000000001</v>
      </c>
      <c r="I58" s="140">
        <v>96.102999999999994</v>
      </c>
      <c r="J58" s="247">
        <f t="shared" si="13"/>
        <v>1.1630325911864876E-3</v>
      </c>
      <c r="K58" s="215">
        <f t="shared" si="14"/>
        <v>1.3759007412380156E-3</v>
      </c>
      <c r="L58" s="52">
        <f t="shared" si="15"/>
        <v>0.1915761543421117</v>
      </c>
      <c r="N58" s="27">
        <f t="shared" si="16"/>
        <v>3.4795288839035337</v>
      </c>
      <c r="O58" s="152">
        <f t="shared" si="17"/>
        <v>3.8625055263052133</v>
      </c>
      <c r="P58" s="52">
        <f t="shared" si="23"/>
        <v>0.1100656598004827</v>
      </c>
    </row>
    <row r="59" spans="1:16" ht="20.100000000000001" customHeight="1" x14ac:dyDescent="0.25">
      <c r="A59" s="38" t="s">
        <v>213</v>
      </c>
      <c r="B59" s="19">
        <v>202.42999999999998</v>
      </c>
      <c r="C59" s="140">
        <v>230.98999999999998</v>
      </c>
      <c r="D59" s="247">
        <f t="shared" si="11"/>
        <v>7.6062540294208672E-4</v>
      </c>
      <c r="E59" s="215">
        <f t="shared" si="12"/>
        <v>8.9516438778045374E-4</v>
      </c>
      <c r="F59" s="52">
        <f t="shared" ref="F59:F60" si="24">(C59-B59)/B59</f>
        <v>0.14108580743960877</v>
      </c>
      <c r="H59" s="19">
        <v>80.972999999999985</v>
      </c>
      <c r="I59" s="140">
        <v>76.51100000000001</v>
      </c>
      <c r="J59" s="247">
        <f t="shared" si="13"/>
        <v>1.1676615335781313E-3</v>
      </c>
      <c r="K59" s="215">
        <f t="shared" si="14"/>
        <v>1.0954032820293001E-3</v>
      </c>
      <c r="L59" s="52">
        <f t="shared" si="15"/>
        <v>-5.5104788015758042E-2</v>
      </c>
      <c r="N59" s="27">
        <f t="shared" si="16"/>
        <v>4.0000493997925206</v>
      </c>
      <c r="O59" s="152">
        <f t="shared" si="17"/>
        <v>3.312307892116543</v>
      </c>
      <c r="P59" s="52">
        <f t="shared" ref="P59" si="25">(O59-N59)/N59</f>
        <v>-0.17193325355223119</v>
      </c>
    </row>
    <row r="60" spans="1:16" ht="20.100000000000001" customHeight="1" x14ac:dyDescent="0.25">
      <c r="A60" s="38" t="s">
        <v>207</v>
      </c>
      <c r="B60" s="19">
        <v>48.190000000000005</v>
      </c>
      <c r="C60" s="140">
        <v>99.740000000000038</v>
      </c>
      <c r="D60" s="247">
        <f t="shared" si="11"/>
        <v>1.8107265804366532E-4</v>
      </c>
      <c r="E60" s="215">
        <f t="shared" si="12"/>
        <v>3.8652623939227889E-4</v>
      </c>
      <c r="F60" s="52">
        <f t="shared" si="24"/>
        <v>1.0697240091305256</v>
      </c>
      <c r="H60" s="19">
        <v>34.918999999999997</v>
      </c>
      <c r="I60" s="140">
        <v>42.956999999999994</v>
      </c>
      <c r="J60" s="247">
        <f t="shared" si="13"/>
        <v>5.0354529399941671E-4</v>
      </c>
      <c r="K60" s="215">
        <f t="shared" si="14"/>
        <v>6.150127274004082E-4</v>
      </c>
      <c r="L60" s="52">
        <f t="shared" si="15"/>
        <v>0.23018986798018262</v>
      </c>
      <c r="N60" s="27">
        <f t="shared" ref="N60" si="26">(H60/B60)*10</f>
        <v>7.2461091512761966</v>
      </c>
      <c r="O60" s="152">
        <f t="shared" ref="O60" si="27">(I60/C60)*10</f>
        <v>4.3068979346300358</v>
      </c>
      <c r="P60" s="52">
        <f t="shared" ref="P60" si="28">(O60-N60)/N60</f>
        <v>-0.40562613055980562</v>
      </c>
    </row>
    <row r="61" spans="1:16" ht="20.100000000000001" customHeight="1" thickBot="1" x14ac:dyDescent="0.3">
      <c r="A61" s="8" t="s">
        <v>17</v>
      </c>
      <c r="B61" s="19">
        <f>B62-SUM(B39:B60)</f>
        <v>231.62000000005355</v>
      </c>
      <c r="C61" s="140">
        <f>C62-SUM(C39:C60)</f>
        <v>287.30000000001746</v>
      </c>
      <c r="D61" s="247">
        <f t="shared" si="11"/>
        <v>8.7030606051221107E-4</v>
      </c>
      <c r="E61" s="215">
        <f t="shared" si="12"/>
        <v>1.113384685957574E-3</v>
      </c>
      <c r="F61" s="52">
        <f t="shared" si="18"/>
        <v>0.24039374838075744</v>
      </c>
      <c r="H61" s="19">
        <f>H62-SUM(H39:H60)</f>
        <v>123.06100000003062</v>
      </c>
      <c r="I61" s="140">
        <f>I62-SUM(I39:I60)</f>
        <v>116.06399999998393</v>
      </c>
      <c r="J61" s="247">
        <f t="shared" si="13"/>
        <v>1.7745865409913696E-3</v>
      </c>
      <c r="K61" s="215">
        <f t="shared" si="14"/>
        <v>1.6616811507551995E-3</v>
      </c>
      <c r="L61" s="52">
        <f t="shared" si="15"/>
        <v>-5.6857981001657239E-2</v>
      </c>
      <c r="N61" s="27">
        <f t="shared" si="16"/>
        <v>5.3130558673690595</v>
      </c>
      <c r="O61" s="152">
        <f t="shared" si="17"/>
        <v>4.039819004524082</v>
      </c>
      <c r="P61" s="52">
        <f t="shared" si="8"/>
        <v>-0.23964304058324612</v>
      </c>
    </row>
    <row r="62" spans="1:16" ht="26.25" customHeight="1" thickBot="1" x14ac:dyDescent="0.3">
      <c r="A62" s="12" t="s">
        <v>18</v>
      </c>
      <c r="B62" s="17">
        <v>266136.26</v>
      </c>
      <c r="C62" s="145">
        <v>258041.99000000002</v>
      </c>
      <c r="D62" s="253">
        <f>SUM(D39:D61)</f>
        <v>1.0000000000000002</v>
      </c>
      <c r="E62" s="254">
        <f>SUM(E39:E61)</f>
        <v>0.99999999999999989</v>
      </c>
      <c r="F62" s="57">
        <f t="shared" si="18"/>
        <v>-3.0414006719715642E-2</v>
      </c>
      <c r="G62" s="1"/>
      <c r="H62" s="17">
        <v>69346.294000000024</v>
      </c>
      <c r="I62" s="145">
        <v>69847.335000000006</v>
      </c>
      <c r="J62" s="253">
        <f>SUM(J39:J61)</f>
        <v>1.0000000000000002</v>
      </c>
      <c r="K62" s="254">
        <f>SUM(K39:K61)</f>
        <v>0.99999999999999967</v>
      </c>
      <c r="L62" s="57">
        <f t="shared" si="15"/>
        <v>7.2252022581045603E-3</v>
      </c>
      <c r="M62" s="1"/>
      <c r="N62" s="29">
        <f t="shared" si="16"/>
        <v>2.6056687653159334</v>
      </c>
      <c r="O62" s="146">
        <f t="shared" si="17"/>
        <v>2.7068205062284627</v>
      </c>
      <c r="P62" s="57">
        <f t="shared" si="8"/>
        <v>3.8819876977058833E-2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B5</f>
        <v>jan-out</v>
      </c>
      <c r="C66" s="344"/>
      <c r="D66" s="352" t="str">
        <f>B5</f>
        <v>jan-out</v>
      </c>
      <c r="E66" s="344"/>
      <c r="F66" s="131" t="str">
        <f>F37</f>
        <v>2022/2021</v>
      </c>
      <c r="H66" s="339" t="str">
        <f>B5</f>
        <v>jan-out</v>
      </c>
      <c r="I66" s="344"/>
      <c r="J66" s="352" t="str">
        <f>B5</f>
        <v>jan-out</v>
      </c>
      <c r="K66" s="340"/>
      <c r="L66" s="131" t="str">
        <f>L37</f>
        <v>2022/2021</v>
      </c>
      <c r="N66" s="339" t="str">
        <f>B5</f>
        <v>jan-out</v>
      </c>
      <c r="O66" s="340"/>
      <c r="P66" s="131" t="str">
        <f>P37</f>
        <v>2022/2021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153</v>
      </c>
      <c r="B68" s="39">
        <v>86159.88</v>
      </c>
      <c r="C68" s="147">
        <v>84845.06</v>
      </c>
      <c r="D68" s="247">
        <f>B68/$B$96</f>
        <v>0.24933175033302868</v>
      </c>
      <c r="E68" s="246">
        <f>C68/$C$96</f>
        <v>0.25381629104255438</v>
      </c>
      <c r="F68" s="61">
        <f t="shared" ref="F68:F75" si="29">(C68-B68)/B68</f>
        <v>-1.5260234809983567E-2</v>
      </c>
      <c r="H68" s="19">
        <v>27007.42600000001</v>
      </c>
      <c r="I68" s="147">
        <v>29584.96000000001</v>
      </c>
      <c r="J68" s="245">
        <f>H68/$H$96</f>
        <v>0.21895266782041381</v>
      </c>
      <c r="K68" s="246">
        <f>I68/$I$96</f>
        <v>0.22760041538497514</v>
      </c>
      <c r="L68" s="61">
        <f t="shared" ref="L68:L96" si="30">(I68-H68)/H68</f>
        <v>9.5437973244840088E-2</v>
      </c>
      <c r="N68" s="41">
        <f t="shared" ref="N68:N96" si="31">(H68/B68)*10</f>
        <v>3.1345709859391646</v>
      </c>
      <c r="O68" s="149">
        <f t="shared" ref="O68:O96" si="32">(I68/C68)*10</f>
        <v>3.4869396049693417</v>
      </c>
      <c r="P68" s="61">
        <f t="shared" si="8"/>
        <v>0.11241366700923577</v>
      </c>
    </row>
    <row r="69" spans="1:16" ht="20.100000000000001" customHeight="1" x14ac:dyDescent="0.25">
      <c r="A69" s="38" t="s">
        <v>155</v>
      </c>
      <c r="B69" s="19">
        <v>65652.319999999963</v>
      </c>
      <c r="C69" s="140">
        <v>56581.260000000009</v>
      </c>
      <c r="D69" s="247">
        <f t="shared" ref="D69:D95" si="33">B69/$B$96</f>
        <v>0.18998642824275166</v>
      </c>
      <c r="E69" s="215">
        <f t="shared" ref="E69:E95" si="34">C69/$C$96</f>
        <v>0.16926436914199181</v>
      </c>
      <c r="F69" s="52">
        <f t="shared" si="29"/>
        <v>-0.13816815612913541</v>
      </c>
      <c r="H69" s="19">
        <v>25633.743000000006</v>
      </c>
      <c r="I69" s="140">
        <v>24389.309999999994</v>
      </c>
      <c r="J69" s="214">
        <f t="shared" ref="J69:J96" si="35">H69/$H$96</f>
        <v>0.20781604348644173</v>
      </c>
      <c r="K69" s="215">
        <f t="shared" ref="K69:K96" si="36">I69/$I$96</f>
        <v>0.18762969721618433</v>
      </c>
      <c r="L69" s="52">
        <f t="shared" si="30"/>
        <v>-4.8546675372379743E-2</v>
      </c>
      <c r="N69" s="40">
        <f t="shared" si="31"/>
        <v>3.9044687225066865</v>
      </c>
      <c r="O69" s="143">
        <f t="shared" si="32"/>
        <v>4.3104925553089473</v>
      </c>
      <c r="P69" s="52">
        <f t="shared" si="8"/>
        <v>0.1039895211509318</v>
      </c>
    </row>
    <row r="70" spans="1:16" ht="20.100000000000001" customHeight="1" x14ac:dyDescent="0.25">
      <c r="A70" s="38" t="s">
        <v>156</v>
      </c>
      <c r="B70" s="19">
        <v>57005.999999999993</v>
      </c>
      <c r="C70" s="140">
        <v>54916.92</v>
      </c>
      <c r="D70" s="247">
        <f t="shared" si="33"/>
        <v>0.16496547766181463</v>
      </c>
      <c r="E70" s="215">
        <f t="shared" si="34"/>
        <v>0.16428545103133496</v>
      </c>
      <c r="F70" s="52">
        <f t="shared" si="29"/>
        <v>-3.6646668771708149E-2</v>
      </c>
      <c r="H70" s="19">
        <v>21321.421000000002</v>
      </c>
      <c r="I70" s="140">
        <v>22314.66</v>
      </c>
      <c r="J70" s="214">
        <f t="shared" si="35"/>
        <v>0.17285549573188477</v>
      </c>
      <c r="K70" s="215">
        <f t="shared" si="36"/>
        <v>0.17166918208354812</v>
      </c>
      <c r="L70" s="52">
        <f t="shared" si="30"/>
        <v>4.6584090244266442E-2</v>
      </c>
      <c r="N70" s="40">
        <f t="shared" si="31"/>
        <v>3.7402064694944399</v>
      </c>
      <c r="O70" s="143">
        <f t="shared" si="32"/>
        <v>4.0633487821239793</v>
      </c>
      <c r="P70" s="52">
        <f t="shared" si="8"/>
        <v>8.6396918262434383E-2</v>
      </c>
    </row>
    <row r="71" spans="1:16" ht="20.100000000000001" customHeight="1" x14ac:dyDescent="0.25">
      <c r="A71" s="38" t="s">
        <v>154</v>
      </c>
      <c r="B71" s="19">
        <v>37160.709999999992</v>
      </c>
      <c r="C71" s="140">
        <v>38882.620000000024</v>
      </c>
      <c r="D71" s="247">
        <f t="shared" si="33"/>
        <v>0.10753665009651917</v>
      </c>
      <c r="E71" s="215">
        <f t="shared" si="34"/>
        <v>0.11631840904369745</v>
      </c>
      <c r="F71" s="52">
        <f t="shared" si="29"/>
        <v>4.6336843402616179E-2</v>
      </c>
      <c r="H71" s="19">
        <v>12211.249</v>
      </c>
      <c r="I71" s="140">
        <v>13565.279999999999</v>
      </c>
      <c r="J71" s="214">
        <f t="shared" si="35"/>
        <v>9.8998162430190842E-2</v>
      </c>
      <c r="K71" s="215">
        <f t="shared" si="36"/>
        <v>0.10435922045571447</v>
      </c>
      <c r="L71" s="52">
        <f t="shared" si="30"/>
        <v>0.11088390712530709</v>
      </c>
      <c r="N71" s="40">
        <f t="shared" si="31"/>
        <v>3.2860645019968677</v>
      </c>
      <c r="O71" s="143">
        <f t="shared" si="32"/>
        <v>3.4887772480352379</v>
      </c>
      <c r="P71" s="52">
        <f t="shared" si="8"/>
        <v>6.1688608338389649E-2</v>
      </c>
    </row>
    <row r="72" spans="1:16" ht="20.100000000000001" customHeight="1" x14ac:dyDescent="0.25">
      <c r="A72" s="38" t="s">
        <v>158</v>
      </c>
      <c r="B72" s="19">
        <v>29697.7</v>
      </c>
      <c r="C72" s="140">
        <v>24550.48</v>
      </c>
      <c r="D72" s="247">
        <f t="shared" si="33"/>
        <v>8.5939993438537574E-2</v>
      </c>
      <c r="E72" s="215">
        <f t="shared" si="34"/>
        <v>7.3443424719299044E-2</v>
      </c>
      <c r="F72" s="52">
        <f t="shared" si="29"/>
        <v>-0.17332049283277834</v>
      </c>
      <c r="H72" s="19">
        <v>11947.623000000001</v>
      </c>
      <c r="I72" s="140">
        <v>10909.521999999999</v>
      </c>
      <c r="J72" s="214">
        <f t="shared" si="35"/>
        <v>9.6860912623162806E-2</v>
      </c>
      <c r="K72" s="215">
        <f t="shared" si="36"/>
        <v>8.3928176304836094E-2</v>
      </c>
      <c r="L72" s="52">
        <f t="shared" si="30"/>
        <v>-8.6887659578813475E-2</v>
      </c>
      <c r="N72" s="40">
        <f t="shared" si="31"/>
        <v>4.0230802385369913</v>
      </c>
      <c r="O72" s="143">
        <f t="shared" si="32"/>
        <v>4.443710265542669</v>
      </c>
      <c r="P72" s="52">
        <f t="shared" ref="P72:P75" si="37">(O72-N72)/N72</f>
        <v>0.10455422265170666</v>
      </c>
    </row>
    <row r="73" spans="1:16" ht="20.100000000000001" customHeight="1" x14ac:dyDescent="0.25">
      <c r="A73" s="38" t="s">
        <v>157</v>
      </c>
      <c r="B73" s="19">
        <v>9067.3399999999947</v>
      </c>
      <c r="C73" s="140">
        <v>12693.480000000007</v>
      </c>
      <c r="D73" s="247">
        <f t="shared" si="33"/>
        <v>2.6239309445007152E-2</v>
      </c>
      <c r="E73" s="215">
        <f t="shared" si="34"/>
        <v>3.7972888628080938E-2</v>
      </c>
      <c r="F73" s="52">
        <f t="shared" si="29"/>
        <v>0.39991221240187469</v>
      </c>
      <c r="H73" s="19">
        <v>3529.1709999999998</v>
      </c>
      <c r="I73" s="140">
        <v>5863.5830000000005</v>
      </c>
      <c r="J73" s="214">
        <f t="shared" si="35"/>
        <v>2.8611442113899981E-2</v>
      </c>
      <c r="K73" s="215">
        <f t="shared" si="36"/>
        <v>4.5109201649901787E-2</v>
      </c>
      <c r="L73" s="52">
        <f t="shared" si="30"/>
        <v>0.66146185605628083</v>
      </c>
      <c r="N73" s="40">
        <f t="shared" si="31"/>
        <v>3.8921789631799424</v>
      </c>
      <c r="O73" s="143">
        <f t="shared" si="32"/>
        <v>4.6193660052247276</v>
      </c>
      <c r="P73" s="52">
        <f t="shared" si="37"/>
        <v>0.18683288947501719</v>
      </c>
    </row>
    <row r="74" spans="1:16" ht="20.100000000000001" customHeight="1" x14ac:dyDescent="0.25">
      <c r="A74" s="38" t="s">
        <v>159</v>
      </c>
      <c r="B74" s="19">
        <v>8327.3100000000031</v>
      </c>
      <c r="C74" s="140">
        <v>6931.8500000000013</v>
      </c>
      <c r="D74" s="247">
        <f t="shared" si="33"/>
        <v>2.409779096565285E-2</v>
      </c>
      <c r="E74" s="215">
        <f t="shared" si="34"/>
        <v>2.0736816699326172E-2</v>
      </c>
      <c r="F74" s="52">
        <f t="shared" si="29"/>
        <v>-0.16757632416710816</v>
      </c>
      <c r="H74" s="19">
        <v>3107.9379999999996</v>
      </c>
      <c r="I74" s="140">
        <v>2711.4649999999992</v>
      </c>
      <c r="J74" s="214">
        <f t="shared" si="35"/>
        <v>2.5196452135810385E-2</v>
      </c>
      <c r="K74" s="215">
        <f t="shared" si="36"/>
        <v>2.0859604349704082E-2</v>
      </c>
      <c r="L74" s="52">
        <f t="shared" si="30"/>
        <v>-0.12756786010531757</v>
      </c>
      <c r="N74" s="40">
        <f t="shared" si="31"/>
        <v>3.732223250965796</v>
      </c>
      <c r="O74" s="143">
        <f t="shared" si="32"/>
        <v>3.9116036844421025</v>
      </c>
      <c r="P74" s="52">
        <f t="shared" si="37"/>
        <v>4.8062621503118234E-2</v>
      </c>
    </row>
    <row r="75" spans="1:16" ht="20.100000000000001" customHeight="1" x14ac:dyDescent="0.25">
      <c r="A75" s="38" t="s">
        <v>164</v>
      </c>
      <c r="B75" s="19">
        <v>8324.2000000000007</v>
      </c>
      <c r="C75" s="140">
        <v>9828.6799999999985</v>
      </c>
      <c r="D75" s="247">
        <f t="shared" si="33"/>
        <v>2.4088791165008554E-2</v>
      </c>
      <c r="E75" s="215">
        <f t="shared" si="34"/>
        <v>2.940276196921934E-2</v>
      </c>
      <c r="F75" s="52">
        <f t="shared" si="29"/>
        <v>0.18073568631219789</v>
      </c>
      <c r="H75" s="19">
        <v>1967.1420000000001</v>
      </c>
      <c r="I75" s="140">
        <v>2169.7759999999998</v>
      </c>
      <c r="J75" s="214">
        <f t="shared" si="35"/>
        <v>1.5947872591841383E-2</v>
      </c>
      <c r="K75" s="215">
        <f t="shared" si="36"/>
        <v>1.6692330119504967E-2</v>
      </c>
      <c r="L75" s="52">
        <f t="shared" si="30"/>
        <v>0.10300934045432399</v>
      </c>
      <c r="N75" s="40">
        <f t="shared" si="31"/>
        <v>2.3631604238245116</v>
      </c>
      <c r="O75" s="143">
        <f t="shared" si="32"/>
        <v>2.2075965439916652</v>
      </c>
      <c r="P75" s="52">
        <f t="shared" si="37"/>
        <v>-6.58287428413699E-2</v>
      </c>
    </row>
    <row r="76" spans="1:16" ht="20.100000000000001" customHeight="1" x14ac:dyDescent="0.25">
      <c r="A76" s="38" t="s">
        <v>160</v>
      </c>
      <c r="B76" s="19">
        <v>333.63</v>
      </c>
      <c r="C76" s="140">
        <v>1147.8200000000004</v>
      </c>
      <c r="D76" s="247">
        <f t="shared" si="33"/>
        <v>9.6546735979214857E-4</v>
      </c>
      <c r="E76" s="215">
        <f t="shared" si="34"/>
        <v>3.4337345649170957E-3</v>
      </c>
      <c r="F76" s="52">
        <f t="shared" ref="F76:F81" si="38">(C76-B76)/B76</f>
        <v>2.4403980457392933</v>
      </c>
      <c r="H76" s="19">
        <v>587.98400000000004</v>
      </c>
      <c r="I76" s="140">
        <v>2130.4969999999998</v>
      </c>
      <c r="J76" s="214">
        <f t="shared" si="35"/>
        <v>4.766861730389196E-3</v>
      </c>
      <c r="K76" s="215">
        <f t="shared" si="36"/>
        <v>1.6390152367163693E-2</v>
      </c>
      <c r="L76" s="52">
        <f t="shared" si="30"/>
        <v>2.6233928134098883</v>
      </c>
      <c r="N76" s="40">
        <f t="shared" si="31"/>
        <v>17.623834787039534</v>
      </c>
      <c r="O76" s="143">
        <f t="shared" si="32"/>
        <v>18.561246536913444</v>
      </c>
      <c r="P76" s="52">
        <f t="shared" ref="P76:P81" si="39">(O76-N76)/N76</f>
        <v>5.3189998726229364E-2</v>
      </c>
    </row>
    <row r="77" spans="1:16" ht="20.100000000000001" customHeight="1" x14ac:dyDescent="0.25">
      <c r="A77" s="38" t="s">
        <v>161</v>
      </c>
      <c r="B77" s="19">
        <v>6462.4000000000005</v>
      </c>
      <c r="C77" s="140">
        <v>6026.619999999999</v>
      </c>
      <c r="D77" s="247">
        <f t="shared" si="33"/>
        <v>1.8701064850045804E-2</v>
      </c>
      <c r="E77" s="215">
        <f t="shared" si="34"/>
        <v>1.8028796678591294E-2</v>
      </c>
      <c r="F77" s="52">
        <f t="shared" si="38"/>
        <v>-6.7433151770240396E-2</v>
      </c>
      <c r="H77" s="19">
        <v>1957.6709999999998</v>
      </c>
      <c r="I77" s="140">
        <v>2129.4250000000006</v>
      </c>
      <c r="J77" s="214">
        <f t="shared" si="35"/>
        <v>1.5871089979646973E-2</v>
      </c>
      <c r="K77" s="215">
        <f t="shared" si="36"/>
        <v>1.6381905350933403E-2</v>
      </c>
      <c r="L77" s="52">
        <f t="shared" si="30"/>
        <v>8.7733842918447907E-2</v>
      </c>
      <c r="N77" s="40">
        <f t="shared" si="31"/>
        <v>3.0293250185689526</v>
      </c>
      <c r="O77" s="143">
        <f t="shared" si="32"/>
        <v>3.5333653026074336</v>
      </c>
      <c r="P77" s="52">
        <f t="shared" si="39"/>
        <v>0.16638699411547087</v>
      </c>
    </row>
    <row r="78" spans="1:16" ht="20.100000000000001" customHeight="1" x14ac:dyDescent="0.25">
      <c r="A78" s="38" t="s">
        <v>163</v>
      </c>
      <c r="B78" s="19">
        <v>8805.9300000000021</v>
      </c>
      <c r="C78" s="140">
        <v>4520.6799999999994</v>
      </c>
      <c r="D78" s="247">
        <f t="shared" si="33"/>
        <v>2.5482834240369505E-2</v>
      </c>
      <c r="E78" s="215">
        <f t="shared" si="34"/>
        <v>1.3523736450775739E-2</v>
      </c>
      <c r="F78" s="52">
        <f t="shared" si="38"/>
        <v>-0.48663230345914649</v>
      </c>
      <c r="H78" s="19">
        <v>3847.0580000000009</v>
      </c>
      <c r="I78" s="140">
        <v>2113.8240000000001</v>
      </c>
      <c r="J78" s="214">
        <f t="shared" si="35"/>
        <v>3.1188592809987349E-2</v>
      </c>
      <c r="K78" s="215">
        <f t="shared" si="36"/>
        <v>1.6261885108201247E-2</v>
      </c>
      <c r="L78" s="52">
        <f t="shared" si="30"/>
        <v>-0.45053492824906732</v>
      </c>
      <c r="N78" s="40">
        <f t="shared" si="31"/>
        <v>4.3687129014198387</v>
      </c>
      <c r="O78" s="143">
        <f t="shared" si="32"/>
        <v>4.6758983161825221</v>
      </c>
      <c r="P78" s="52">
        <f t="shared" si="39"/>
        <v>7.0314855128806378E-2</v>
      </c>
    </row>
    <row r="79" spans="1:16" ht="20.100000000000001" customHeight="1" x14ac:dyDescent="0.25">
      <c r="A79" s="38" t="s">
        <v>173</v>
      </c>
      <c r="B79" s="19">
        <v>4436.87</v>
      </c>
      <c r="C79" s="140">
        <v>6948.3899999999994</v>
      </c>
      <c r="D79" s="247">
        <f t="shared" si="33"/>
        <v>1.2839532310166922E-2</v>
      </c>
      <c r="E79" s="215">
        <f t="shared" si="34"/>
        <v>2.0786296556536989E-2</v>
      </c>
      <c r="F79" s="52">
        <f t="shared" si="38"/>
        <v>0.56605670213461279</v>
      </c>
      <c r="H79" s="19">
        <v>1199.6870000000001</v>
      </c>
      <c r="I79" s="140">
        <v>1796.058</v>
      </c>
      <c r="J79" s="214">
        <f t="shared" si="35"/>
        <v>9.7260164370891449E-3</v>
      </c>
      <c r="K79" s="215">
        <f t="shared" si="36"/>
        <v>1.3817275631114848E-2</v>
      </c>
      <c r="L79" s="52">
        <f t="shared" si="30"/>
        <v>0.49710549501661666</v>
      </c>
      <c r="N79" s="40">
        <f t="shared" si="31"/>
        <v>2.7039038781843958</v>
      </c>
      <c r="O79" s="143">
        <f t="shared" si="32"/>
        <v>2.5848549088349966</v>
      </c>
      <c r="P79" s="52">
        <f t="shared" si="39"/>
        <v>-4.4028550833448137E-2</v>
      </c>
    </row>
    <row r="80" spans="1:16" ht="20.100000000000001" customHeight="1" x14ac:dyDescent="0.25">
      <c r="A80" s="38" t="s">
        <v>168</v>
      </c>
      <c r="B80" s="19">
        <v>1733.3400000000008</v>
      </c>
      <c r="C80" s="140">
        <v>2454.1700000000005</v>
      </c>
      <c r="D80" s="247">
        <f t="shared" si="33"/>
        <v>5.0159853533019326E-3</v>
      </c>
      <c r="E80" s="215">
        <f t="shared" si="34"/>
        <v>7.3417159111904204E-3</v>
      </c>
      <c r="F80" s="52">
        <f t="shared" si="38"/>
        <v>0.41586186206976089</v>
      </c>
      <c r="H80" s="19">
        <v>737.97299999999973</v>
      </c>
      <c r="I80" s="140">
        <v>1142.1719999999996</v>
      </c>
      <c r="J80" s="214">
        <f t="shared" si="35"/>
        <v>5.9828417980089671E-3</v>
      </c>
      <c r="K80" s="215">
        <f t="shared" si="36"/>
        <v>8.786857296446831E-3</v>
      </c>
      <c r="L80" s="52">
        <f t="shared" si="30"/>
        <v>0.54771516031074308</v>
      </c>
      <c r="N80" s="40">
        <f t="shared" si="31"/>
        <v>4.2575201633839832</v>
      </c>
      <c r="O80" s="143">
        <f t="shared" si="32"/>
        <v>4.6540052237620024</v>
      </c>
      <c r="P80" s="52">
        <f t="shared" si="39"/>
        <v>9.3125820938657164E-2</v>
      </c>
    </row>
    <row r="81" spans="1:16" ht="20.100000000000001" customHeight="1" x14ac:dyDescent="0.25">
      <c r="A81" s="38" t="s">
        <v>167</v>
      </c>
      <c r="B81" s="19">
        <v>2246.4800000000005</v>
      </c>
      <c r="C81" s="140">
        <v>1588.1399999999999</v>
      </c>
      <c r="D81" s="247">
        <f t="shared" si="33"/>
        <v>6.5009235213436033E-3</v>
      </c>
      <c r="E81" s="215">
        <f t="shared" si="34"/>
        <v>4.7509637503506076E-3</v>
      </c>
      <c r="F81" s="52">
        <f t="shared" si="38"/>
        <v>-0.29305402229265359</v>
      </c>
      <c r="H81" s="19">
        <v>1657.953</v>
      </c>
      <c r="I81" s="140">
        <v>1092.9860000000001</v>
      </c>
      <c r="J81" s="214">
        <f t="shared" si="35"/>
        <v>1.3441237697767214E-2</v>
      </c>
      <c r="K81" s="215">
        <f t="shared" si="36"/>
        <v>8.4084638819847107E-3</v>
      </c>
      <c r="L81" s="52">
        <f t="shared" si="30"/>
        <v>-0.34076177068951885</v>
      </c>
      <c r="N81" s="40">
        <f t="shared" si="31"/>
        <v>7.3802259534916832</v>
      </c>
      <c r="O81" s="143">
        <f t="shared" si="32"/>
        <v>6.8821766343017634</v>
      </c>
      <c r="P81" s="52">
        <f t="shared" si="39"/>
        <v>-6.7484291446969324E-2</v>
      </c>
    </row>
    <row r="82" spans="1:16" ht="20.100000000000001" customHeight="1" x14ac:dyDescent="0.25">
      <c r="A82" s="38" t="s">
        <v>176</v>
      </c>
      <c r="B82" s="19">
        <v>4813.5199999999995</v>
      </c>
      <c r="C82" s="140">
        <v>4313.2300000000005</v>
      </c>
      <c r="D82" s="247">
        <f t="shared" si="33"/>
        <v>1.3929492089160755E-2</v>
      </c>
      <c r="E82" s="215">
        <f t="shared" si="34"/>
        <v>1.2903144166713737E-2</v>
      </c>
      <c r="F82" s="52">
        <f t="shared" ref="F82:F93" si="40">(C82-B82)/B82</f>
        <v>-0.10393433495653889</v>
      </c>
      <c r="H82" s="19">
        <v>1015.0880000000003</v>
      </c>
      <c r="I82" s="140">
        <v>891.12900000000002</v>
      </c>
      <c r="J82" s="214">
        <f t="shared" si="35"/>
        <v>8.2294486587684516E-3</v>
      </c>
      <c r="K82" s="215">
        <f t="shared" si="36"/>
        <v>6.8555553416870417E-3</v>
      </c>
      <c r="L82" s="52">
        <f t="shared" si="30"/>
        <v>-0.12211650615513163</v>
      </c>
      <c r="N82" s="40">
        <f t="shared" si="31"/>
        <v>2.1088268045006573</v>
      </c>
      <c r="O82" s="143">
        <f t="shared" si="32"/>
        <v>2.0660363579034735</v>
      </c>
      <c r="P82" s="52">
        <f t="shared" ref="P82:P87" si="41">(O82-N82)/N82</f>
        <v>-2.0291114711677806E-2</v>
      </c>
    </row>
    <row r="83" spans="1:16" ht="20.100000000000001" customHeight="1" x14ac:dyDescent="0.25">
      <c r="A83" s="38" t="s">
        <v>172</v>
      </c>
      <c r="B83" s="19">
        <v>1476.5600000000002</v>
      </c>
      <c r="C83" s="140">
        <v>1910.8300000000004</v>
      </c>
      <c r="D83" s="247">
        <f t="shared" si="33"/>
        <v>4.272908565700612E-3</v>
      </c>
      <c r="E83" s="215">
        <f t="shared" si="34"/>
        <v>5.7162996102877919E-3</v>
      </c>
      <c r="F83" s="52">
        <f t="shared" si="40"/>
        <v>0.29410928103158707</v>
      </c>
      <c r="H83" s="19">
        <v>500.86500000000001</v>
      </c>
      <c r="I83" s="140">
        <v>653.71199999999999</v>
      </c>
      <c r="J83" s="214">
        <f t="shared" si="35"/>
        <v>4.0605768194226111E-3</v>
      </c>
      <c r="K83" s="215">
        <f t="shared" si="36"/>
        <v>5.0290797331530215E-3</v>
      </c>
      <c r="L83" s="52">
        <f t="shared" si="30"/>
        <v>0.30516606271150903</v>
      </c>
      <c r="N83" s="40">
        <f t="shared" si="31"/>
        <v>3.3921073305520939</v>
      </c>
      <c r="O83" s="143">
        <f t="shared" si="32"/>
        <v>3.4210892648744258</v>
      </c>
      <c r="P83" s="52">
        <f t="shared" si="41"/>
        <v>8.5439319862602395E-3</v>
      </c>
    </row>
    <row r="84" spans="1:16" ht="20.100000000000001" customHeight="1" x14ac:dyDescent="0.25">
      <c r="A84" s="38" t="s">
        <v>174</v>
      </c>
      <c r="B84" s="19">
        <v>347.84</v>
      </c>
      <c r="C84" s="140">
        <v>546.20999999999981</v>
      </c>
      <c r="D84" s="247">
        <f t="shared" si="33"/>
        <v>1.0065886354047927E-3</v>
      </c>
      <c r="E84" s="215">
        <f t="shared" si="34"/>
        <v>1.634001983502087E-3</v>
      </c>
      <c r="F84" s="52">
        <f t="shared" si="40"/>
        <v>0.57029093836246503</v>
      </c>
      <c r="H84" s="19">
        <v>418.08699999999993</v>
      </c>
      <c r="I84" s="140">
        <v>534.33400000000006</v>
      </c>
      <c r="J84" s="214">
        <f t="shared" si="35"/>
        <v>3.3894849524361672E-3</v>
      </c>
      <c r="K84" s="215">
        <f t="shared" si="36"/>
        <v>4.1106913902981546E-3</v>
      </c>
      <c r="L84" s="52">
        <f t="shared" si="30"/>
        <v>0.2780450002033073</v>
      </c>
      <c r="N84" s="40">
        <f t="shared" si="31"/>
        <v>12.019520469181231</v>
      </c>
      <c r="O84" s="143">
        <f t="shared" si="32"/>
        <v>9.7825744676955786</v>
      </c>
      <c r="P84" s="52">
        <f t="shared" si="41"/>
        <v>-0.18610942152154203</v>
      </c>
    </row>
    <row r="85" spans="1:16" ht="20.100000000000001" customHeight="1" x14ac:dyDescent="0.25">
      <c r="A85" s="38" t="s">
        <v>214</v>
      </c>
      <c r="B85" s="19">
        <v>1128.6299999999999</v>
      </c>
      <c r="C85" s="140">
        <v>1607.54</v>
      </c>
      <c r="D85" s="247">
        <f t="shared" si="33"/>
        <v>3.2660594859041832E-3</v>
      </c>
      <c r="E85" s="215">
        <f t="shared" si="34"/>
        <v>4.8089993748905106E-3</v>
      </c>
      <c r="F85" s="52">
        <f t="shared" si="40"/>
        <v>0.42432861079361717</v>
      </c>
      <c r="H85" s="19">
        <v>324.38099999999997</v>
      </c>
      <c r="I85" s="140">
        <v>503.07900000000012</v>
      </c>
      <c r="J85" s="214">
        <f t="shared" si="35"/>
        <v>2.6297983873122014E-3</v>
      </c>
      <c r="K85" s="215">
        <f t="shared" si="36"/>
        <v>3.8702431698896299E-3</v>
      </c>
      <c r="L85" s="52">
        <f t="shared" si="30"/>
        <v>0.55088923210668983</v>
      </c>
      <c r="N85" s="40">
        <f t="shared" si="31"/>
        <v>2.8741128624970096</v>
      </c>
      <c r="O85" s="143">
        <f t="shared" si="32"/>
        <v>3.129496000099532</v>
      </c>
      <c r="P85" s="52">
        <f t="shared" si="41"/>
        <v>8.8856335787957638E-2</v>
      </c>
    </row>
    <row r="86" spans="1:16" ht="20.100000000000001" customHeight="1" x14ac:dyDescent="0.25">
      <c r="A86" s="38" t="s">
        <v>177</v>
      </c>
      <c r="B86" s="19">
        <v>945.87999999999988</v>
      </c>
      <c r="C86" s="140">
        <v>926.24000000000035</v>
      </c>
      <c r="D86" s="247">
        <f t="shared" si="33"/>
        <v>2.7372126795557877E-3</v>
      </c>
      <c r="E86" s="215">
        <f t="shared" si="34"/>
        <v>2.7708720038061812E-3</v>
      </c>
      <c r="F86" s="52">
        <f t="shared" si="40"/>
        <v>-2.0763733243117026E-2</v>
      </c>
      <c r="H86" s="19">
        <v>389.05399999999997</v>
      </c>
      <c r="I86" s="140">
        <v>447.69400000000002</v>
      </c>
      <c r="J86" s="214">
        <f t="shared" si="35"/>
        <v>3.1541106963026851E-3</v>
      </c>
      <c r="K86" s="215">
        <f t="shared" si="36"/>
        <v>3.4441601531778657E-3</v>
      </c>
      <c r="L86" s="52">
        <f t="shared" si="30"/>
        <v>0.15072457807913567</v>
      </c>
      <c r="N86" s="40">
        <f t="shared" si="31"/>
        <v>4.1131433162769069</v>
      </c>
      <c r="O86" s="143">
        <f t="shared" si="32"/>
        <v>4.8334556918293297</v>
      </c>
      <c r="P86" s="52">
        <f t="shared" si="41"/>
        <v>0.17512455077894729</v>
      </c>
    </row>
    <row r="87" spans="1:16" ht="20.100000000000001" customHeight="1" x14ac:dyDescent="0.25">
      <c r="A87" s="38" t="s">
        <v>165</v>
      </c>
      <c r="B87" s="19">
        <v>1081.0099999999995</v>
      </c>
      <c r="C87" s="140">
        <v>1179.4399999999998</v>
      </c>
      <c r="D87" s="247">
        <f t="shared" si="33"/>
        <v>3.1282554644633579E-3</v>
      </c>
      <c r="E87" s="215">
        <f t="shared" si="34"/>
        <v>3.5283266498630601E-3</v>
      </c>
      <c r="F87" s="52">
        <f t="shared" si="40"/>
        <v>9.1053736783193798E-2</v>
      </c>
      <c r="H87" s="19">
        <v>405.15800000000002</v>
      </c>
      <c r="I87" s="140">
        <v>439.37399999999997</v>
      </c>
      <c r="J87" s="214">
        <f t="shared" si="35"/>
        <v>3.2846678905565896E-3</v>
      </c>
      <c r="K87" s="215">
        <f t="shared" si="36"/>
        <v>3.3801534600472007E-3</v>
      </c>
      <c r="L87" s="52">
        <f t="shared" si="30"/>
        <v>8.4451004299557084E-2</v>
      </c>
      <c r="N87" s="40">
        <f t="shared" si="31"/>
        <v>3.7479579282337832</v>
      </c>
      <c r="O87" s="143">
        <f t="shared" si="32"/>
        <v>3.7252764023604423</v>
      </c>
      <c r="P87" s="52">
        <f t="shared" si="41"/>
        <v>-6.0517023690363153E-3</v>
      </c>
    </row>
    <row r="88" spans="1:16" ht="20.100000000000001" customHeight="1" x14ac:dyDescent="0.25">
      <c r="A88" s="38" t="s">
        <v>162</v>
      </c>
      <c r="B88" s="19">
        <v>1642.9299999999996</v>
      </c>
      <c r="C88" s="140">
        <v>1340.1499999999996</v>
      </c>
      <c r="D88" s="247">
        <f t="shared" si="33"/>
        <v>4.7543544927713764E-3</v>
      </c>
      <c r="E88" s="215">
        <f t="shared" si="34"/>
        <v>4.0090949601624326E-3</v>
      </c>
      <c r="F88" s="52">
        <f t="shared" si="40"/>
        <v>-0.18429269658476019</v>
      </c>
      <c r="H88" s="19">
        <v>470.40600000000006</v>
      </c>
      <c r="I88" s="140">
        <v>426.93299999999994</v>
      </c>
      <c r="J88" s="214">
        <f t="shared" si="35"/>
        <v>3.8136417983235262E-3</v>
      </c>
      <c r="K88" s="215">
        <f t="shared" si="36"/>
        <v>3.2844434517252533E-3</v>
      </c>
      <c r="L88" s="52">
        <f t="shared" si="30"/>
        <v>-9.2415913062333641E-2</v>
      </c>
      <c r="N88" s="40">
        <f t="shared" ref="N88:N93" si="42">(H88/B88)*10</f>
        <v>2.8632138922534751</v>
      </c>
      <c r="O88" s="143">
        <f t="shared" ref="O88:O93" si="43">(I88/C88)*10</f>
        <v>3.1857105547886433</v>
      </c>
      <c r="P88" s="52">
        <f t="shared" ref="P88:P93" si="44">(O88-N88)/N88</f>
        <v>0.11263449908778878</v>
      </c>
    </row>
    <row r="89" spans="1:16" ht="20.100000000000001" customHeight="1" x14ac:dyDescent="0.25">
      <c r="A89" s="38" t="s">
        <v>166</v>
      </c>
      <c r="B89" s="19">
        <v>841.9899999999999</v>
      </c>
      <c r="C89" s="140">
        <v>804.23</v>
      </c>
      <c r="D89" s="247">
        <f t="shared" si="33"/>
        <v>2.4365730368114112E-3</v>
      </c>
      <c r="E89" s="215">
        <f t="shared" si="34"/>
        <v>2.4058757898827998E-3</v>
      </c>
      <c r="F89" s="52">
        <f t="shared" si="40"/>
        <v>-4.4846138315181749E-2</v>
      </c>
      <c r="H89" s="19">
        <v>343.35500000000002</v>
      </c>
      <c r="I89" s="140">
        <v>353.90400000000011</v>
      </c>
      <c r="J89" s="214">
        <f t="shared" si="35"/>
        <v>2.7836230398068356E-3</v>
      </c>
      <c r="K89" s="215">
        <f t="shared" si="36"/>
        <v>2.7226231641484131E-3</v>
      </c>
      <c r="L89" s="52">
        <f t="shared" si="30"/>
        <v>3.072330386917357E-2</v>
      </c>
      <c r="N89" s="40">
        <f t="shared" si="42"/>
        <v>4.077898787396526</v>
      </c>
      <c r="O89" s="143">
        <f t="shared" si="43"/>
        <v>4.4005321860661759</v>
      </c>
      <c r="P89" s="52">
        <f t="shared" si="44"/>
        <v>7.9117559186806213E-2</v>
      </c>
    </row>
    <row r="90" spans="1:16" ht="20.100000000000001" customHeight="1" x14ac:dyDescent="0.25">
      <c r="A90" s="38" t="s">
        <v>175</v>
      </c>
      <c r="B90" s="19">
        <v>1070.3200000000002</v>
      </c>
      <c r="C90" s="140">
        <v>1648.6700000000008</v>
      </c>
      <c r="D90" s="247">
        <f t="shared" si="33"/>
        <v>3.0973204583902309E-3</v>
      </c>
      <c r="E90" s="215">
        <f t="shared" si="34"/>
        <v>4.9320408819691838E-3</v>
      </c>
      <c r="F90" s="52">
        <f t="shared" si="40"/>
        <v>0.54035241796845845</v>
      </c>
      <c r="H90" s="19">
        <v>197.28899999999993</v>
      </c>
      <c r="I90" s="140">
        <v>323.48399999999998</v>
      </c>
      <c r="J90" s="214">
        <f t="shared" si="35"/>
        <v>1.5994472365349289E-3</v>
      </c>
      <c r="K90" s="215">
        <f t="shared" si="36"/>
        <v>2.4885986923894191E-3</v>
      </c>
      <c r="L90" s="52">
        <f t="shared" si="30"/>
        <v>0.63964539330626691</v>
      </c>
      <c r="N90" s="40">
        <f t="shared" si="42"/>
        <v>1.8432711712385073</v>
      </c>
      <c r="O90" s="143">
        <f t="shared" si="43"/>
        <v>1.9620906548915176</v>
      </c>
      <c r="P90" s="52">
        <f t="shared" si="44"/>
        <v>6.4461206526207779E-2</v>
      </c>
    </row>
    <row r="91" spans="1:16" ht="20.100000000000001" customHeight="1" x14ac:dyDescent="0.25">
      <c r="A91" s="38" t="s">
        <v>208</v>
      </c>
      <c r="B91" s="19">
        <v>320.8</v>
      </c>
      <c r="C91" s="140">
        <v>302.62</v>
      </c>
      <c r="D91" s="247">
        <f t="shared" si="33"/>
        <v>9.2833956485124621E-4</v>
      </c>
      <c r="E91" s="215">
        <f t="shared" si="34"/>
        <v>9.0529591228172637E-4</v>
      </c>
      <c r="F91" s="52">
        <f t="shared" si="40"/>
        <v>-5.667082294264341E-2</v>
      </c>
      <c r="H91" s="19">
        <v>257.31400000000002</v>
      </c>
      <c r="I91" s="140">
        <v>322.04800000000006</v>
      </c>
      <c r="J91" s="214">
        <f t="shared" si="35"/>
        <v>2.0860776131550614E-3</v>
      </c>
      <c r="K91" s="215">
        <f t="shared" si="36"/>
        <v>2.4775513833346558E-3</v>
      </c>
      <c r="L91" s="52">
        <f t="shared" si="30"/>
        <v>0.25157589559837412</v>
      </c>
      <c r="N91" s="40">
        <f t="shared" si="42"/>
        <v>8.0210099750623449</v>
      </c>
      <c r="O91" s="143">
        <f t="shared" si="43"/>
        <v>10.641993258872516</v>
      </c>
      <c r="P91" s="52">
        <f t="shared" si="44"/>
        <v>0.32676474558178054</v>
      </c>
    </row>
    <row r="92" spans="1:16" ht="20.100000000000001" customHeight="1" x14ac:dyDescent="0.25">
      <c r="A92" s="38" t="s">
        <v>171</v>
      </c>
      <c r="B92" s="19">
        <v>270.44000000000005</v>
      </c>
      <c r="C92" s="140">
        <v>1138.7399999999998</v>
      </c>
      <c r="D92" s="247">
        <f t="shared" si="33"/>
        <v>7.8260645859841362E-4</v>
      </c>
      <c r="E92" s="215">
        <f t="shared" si="34"/>
        <v>3.4065714994107889E-3</v>
      </c>
      <c r="F92" s="52">
        <f t="shared" si="40"/>
        <v>3.2106936843662162</v>
      </c>
      <c r="H92" s="19">
        <v>102.791</v>
      </c>
      <c r="I92" s="140">
        <v>306.73500000000007</v>
      </c>
      <c r="J92" s="214">
        <f t="shared" si="35"/>
        <v>8.3333982579191911E-4</v>
      </c>
      <c r="K92" s="215">
        <f t="shared" si="36"/>
        <v>2.3597467569031814E-3</v>
      </c>
      <c r="L92" s="52">
        <f t="shared" si="30"/>
        <v>1.984064752750728</v>
      </c>
      <c r="N92" s="40">
        <f t="shared" si="42"/>
        <v>3.8008800473302755</v>
      </c>
      <c r="O92" s="143">
        <f t="shared" si="43"/>
        <v>2.6936350703409042</v>
      </c>
      <c r="P92" s="52">
        <f t="shared" si="44"/>
        <v>-0.29131279156444206</v>
      </c>
    </row>
    <row r="93" spans="1:16" ht="20.100000000000001" customHeight="1" x14ac:dyDescent="0.25">
      <c r="A93" s="38" t="s">
        <v>215</v>
      </c>
      <c r="B93" s="19">
        <v>171.82999999999996</v>
      </c>
      <c r="C93" s="140">
        <v>335.9</v>
      </c>
      <c r="D93" s="247">
        <f t="shared" si="33"/>
        <v>4.9724622016330926E-4</v>
      </c>
      <c r="E93" s="215">
        <f t="shared" si="34"/>
        <v>1.0048539321110034E-3</v>
      </c>
      <c r="F93" s="52">
        <f t="shared" si="40"/>
        <v>0.95483908514229221</v>
      </c>
      <c r="H93" s="19">
        <v>94.508999999999972</v>
      </c>
      <c r="I93" s="140">
        <v>250.80699999999999</v>
      </c>
      <c r="J93" s="214">
        <f t="shared" si="35"/>
        <v>7.6619658915438578E-4</v>
      </c>
      <c r="K93" s="215">
        <f t="shared" si="36"/>
        <v>1.9294863802911831E-3</v>
      </c>
      <c r="L93" s="52">
        <f t="shared" si="30"/>
        <v>1.6537895861769785</v>
      </c>
      <c r="N93" s="40">
        <f t="shared" si="42"/>
        <v>5.5001454926380724</v>
      </c>
      <c r="O93" s="143">
        <f t="shared" si="43"/>
        <v>7.4667162846085144</v>
      </c>
      <c r="P93" s="52">
        <f t="shared" si="44"/>
        <v>0.35754886749863091</v>
      </c>
    </row>
    <row r="94" spans="1:16" ht="20.100000000000001" customHeight="1" x14ac:dyDescent="0.25">
      <c r="A94" s="38" t="s">
        <v>170</v>
      </c>
      <c r="B94" s="19">
        <v>187.97</v>
      </c>
      <c r="C94" s="140">
        <v>412.07000000000005</v>
      </c>
      <c r="D94" s="247">
        <f t="shared" si="33"/>
        <v>5.4395258106324429E-4</v>
      </c>
      <c r="E94" s="215">
        <f t="shared" si="34"/>
        <v>1.2327185466060771E-3</v>
      </c>
      <c r="F94" s="52">
        <f t="shared" ref="F94" si="45">(C94-B94)/B94</f>
        <v>1.1922115231153911</v>
      </c>
      <c r="H94" s="19">
        <v>78.231999999999985</v>
      </c>
      <c r="I94" s="140">
        <v>230.101</v>
      </c>
      <c r="J94" s="214">
        <f t="shared" si="35"/>
        <v>6.3423686170339239E-4</v>
      </c>
      <c r="K94" s="215">
        <f t="shared" si="36"/>
        <v>1.7701928000071032E-3</v>
      </c>
      <c r="L94" s="52">
        <f t="shared" si="30"/>
        <v>1.9412644442172009</v>
      </c>
      <c r="N94" s="40">
        <f t="shared" si="31"/>
        <v>4.1619407352237054</v>
      </c>
      <c r="O94" s="143">
        <f t="shared" si="32"/>
        <v>5.5840269857063118</v>
      </c>
      <c r="P94" s="52">
        <f t="shared" ref="P94" si="46">(O94-N94)/N94</f>
        <v>0.34168825097557975</v>
      </c>
    </row>
    <row r="95" spans="1:16" ht="20.100000000000001" customHeight="1" thickBot="1" x14ac:dyDescent="0.3">
      <c r="A95" s="8" t="s">
        <v>17</v>
      </c>
      <c r="B95" s="19">
        <f>B96-SUM(B68:B94)</f>
        <v>5849.3800000002375</v>
      </c>
      <c r="C95" s="140">
        <f>C96-SUM(C68:C94)</f>
        <v>5895.3999999999651</v>
      </c>
      <c r="D95" s="247">
        <f t="shared" si="33"/>
        <v>1.6927091283821083E-2</v>
      </c>
      <c r="E95" s="215">
        <f t="shared" si="34"/>
        <v>1.7636248500646545E-2</v>
      </c>
      <c r="F95" s="52">
        <f>(C95-B95)/B95</f>
        <v>7.8675004871842352E-3</v>
      </c>
      <c r="H95" s="196">
        <f>H96-SUM(H68:H94)</f>
        <v>2037.6709999999439</v>
      </c>
      <c r="I95" s="119">
        <f>I96-SUM(I68:I94)</f>
        <v>2389.553999999931</v>
      </c>
      <c r="J95" s="214">
        <f t="shared" si="35"/>
        <v>1.6519660244196467E-2</v>
      </c>
      <c r="K95" s="215">
        <f t="shared" si="36"/>
        <v>1.8383106922734153E-2</v>
      </c>
      <c r="L95" s="52">
        <f t="shared" si="30"/>
        <v>0.17268881973586353</v>
      </c>
      <c r="N95" s="40">
        <f t="shared" si="31"/>
        <v>3.4835674892037467</v>
      </c>
      <c r="O95" s="143">
        <f t="shared" si="32"/>
        <v>4.0532516877564628</v>
      </c>
      <c r="P95" s="52">
        <f>(O95-N95)/N95</f>
        <v>0.16353470983934668</v>
      </c>
    </row>
    <row r="96" spans="1:16" ht="26.25" customHeight="1" thickBot="1" x14ac:dyDescent="0.3">
      <c r="A96" s="12" t="s">
        <v>18</v>
      </c>
      <c r="B96" s="17">
        <v>345563.2100000002</v>
      </c>
      <c r="C96" s="145">
        <v>334277.43999999994</v>
      </c>
      <c r="D96" s="243">
        <f>SUM(D68:D95)</f>
        <v>1</v>
      </c>
      <c r="E96" s="244">
        <f>SUM(E68:E95)</f>
        <v>1</v>
      </c>
      <c r="F96" s="57">
        <f>(C96-B96)/B96</f>
        <v>-3.265906113095849E-2</v>
      </c>
      <c r="G96" s="1"/>
      <c r="H96" s="17">
        <v>123348.23899999999</v>
      </c>
      <c r="I96" s="145">
        <v>129986.40599999993</v>
      </c>
      <c r="J96" s="255">
        <f t="shared" si="35"/>
        <v>1</v>
      </c>
      <c r="K96" s="244">
        <f t="shared" si="36"/>
        <v>1</v>
      </c>
      <c r="L96" s="57">
        <f t="shared" si="30"/>
        <v>5.3816471591458581E-2</v>
      </c>
      <c r="M96" s="1"/>
      <c r="N96" s="37">
        <f t="shared" si="31"/>
        <v>3.5694841184048478</v>
      </c>
      <c r="O96" s="150">
        <f t="shared" si="32"/>
        <v>3.8885784813955722</v>
      </c>
      <c r="P96" s="57">
        <f>(O96-N96)/N96</f>
        <v>8.9395092513627192E-2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L5</f>
        <v>2022/2021</v>
      </c>
    </row>
    <row r="6" spans="1:16" ht="19.5" customHeight="1" thickBot="1" x14ac:dyDescent="0.3">
      <c r="A6" s="359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56584.42</v>
      </c>
      <c r="C7" s="147">
        <v>57302.539999999994</v>
      </c>
      <c r="D7" s="247">
        <f>B7/$B$33</f>
        <v>0.19751175570884114</v>
      </c>
      <c r="E7" s="246">
        <f>C7/$C$33</f>
        <v>0.20533593925220969</v>
      </c>
      <c r="F7" s="52">
        <f>(C7-B7)/B7</f>
        <v>1.2691125931837693E-2</v>
      </c>
      <c r="H7" s="39">
        <v>15030.335000000001</v>
      </c>
      <c r="I7" s="147">
        <v>16714.690999999999</v>
      </c>
      <c r="J7" s="247">
        <f>H7/$H$33</f>
        <v>0.22178795413391589</v>
      </c>
      <c r="K7" s="246">
        <f>I7/$I$33</f>
        <v>0.23431306696942658</v>
      </c>
      <c r="L7" s="52">
        <f t="shared" ref="L7:L33" si="0">(I7-H7)/H7</f>
        <v>0.11206376970307035</v>
      </c>
      <c r="N7" s="27">
        <f t="shared" ref="N7:O33" si="1">(H7/B7)*10</f>
        <v>2.6562673965731203</v>
      </c>
      <c r="O7" s="151">
        <f t="shared" si="1"/>
        <v>2.9169197386363677</v>
      </c>
      <c r="P7" s="61">
        <f>(O7-N7)/N7</f>
        <v>9.8127297876530739E-2</v>
      </c>
    </row>
    <row r="8" spans="1:16" ht="20.100000000000001" customHeight="1" x14ac:dyDescent="0.25">
      <c r="A8" s="8" t="s">
        <v>187</v>
      </c>
      <c r="B8" s="19">
        <v>60058.569999999992</v>
      </c>
      <c r="C8" s="140">
        <v>44094.469999999994</v>
      </c>
      <c r="D8" s="247">
        <f t="shared" ref="D8:D32" si="2">B8/$B$33</f>
        <v>0.20963851190950325</v>
      </c>
      <c r="E8" s="215">
        <f t="shared" ref="E8:E32" si="3">C8/$C$33</f>
        <v>0.15800659819404833</v>
      </c>
      <c r="F8" s="52">
        <f t="shared" ref="F8:F33" si="4">(C8-B8)/B8</f>
        <v>-0.26580885958490186</v>
      </c>
      <c r="H8" s="19">
        <v>11786.762000000001</v>
      </c>
      <c r="I8" s="140">
        <v>9061.4589999999989</v>
      </c>
      <c r="J8" s="247">
        <f t="shared" ref="J8:J32" si="5">H8/$H$33</f>
        <v>0.17392571954273692</v>
      </c>
      <c r="K8" s="215">
        <f t="shared" ref="K8:K32" si="6">I8/$I$33</f>
        <v>0.12702707154488904</v>
      </c>
      <c r="L8" s="52">
        <f t="shared" si="0"/>
        <v>-0.2312172757878713</v>
      </c>
      <c r="N8" s="27">
        <f t="shared" si="1"/>
        <v>1.9625445627493299</v>
      </c>
      <c r="O8" s="152">
        <f t="shared" si="1"/>
        <v>2.0550102994774631</v>
      </c>
      <c r="P8" s="52">
        <f t="shared" ref="P8:P71" si="7">(O8-N8)/N8</f>
        <v>4.7115229117955862E-2</v>
      </c>
    </row>
    <row r="9" spans="1:16" ht="20.100000000000001" customHeight="1" x14ac:dyDescent="0.25">
      <c r="A9" s="8" t="s">
        <v>190</v>
      </c>
      <c r="B9" s="19">
        <v>23119.200000000001</v>
      </c>
      <c r="C9" s="140">
        <v>24832.719999999994</v>
      </c>
      <c r="D9" s="247">
        <f t="shared" si="2"/>
        <v>8.0699135602765579E-2</v>
      </c>
      <c r="E9" s="215">
        <f t="shared" si="3"/>
        <v>8.8984709672330964E-2</v>
      </c>
      <c r="F9" s="52">
        <f t="shared" si="4"/>
        <v>7.4116751444686366E-2</v>
      </c>
      <c r="H9" s="19">
        <v>4854.3029999999999</v>
      </c>
      <c r="I9" s="140">
        <v>5282.6509999999998</v>
      </c>
      <c r="J9" s="247">
        <f t="shared" si="5"/>
        <v>7.1630201929373513E-2</v>
      </c>
      <c r="K9" s="215">
        <f t="shared" si="6"/>
        <v>7.4054265049776177E-2</v>
      </c>
      <c r="L9" s="52">
        <f t="shared" si="0"/>
        <v>8.8240886487720271E-2</v>
      </c>
      <c r="N9" s="27">
        <f t="shared" si="1"/>
        <v>2.0996846776705076</v>
      </c>
      <c r="O9" s="152">
        <f t="shared" si="1"/>
        <v>2.1272945533151426</v>
      </c>
      <c r="P9" s="52">
        <f t="shared" si="7"/>
        <v>1.3149534279245567E-2</v>
      </c>
    </row>
    <row r="10" spans="1:16" ht="20.100000000000001" customHeight="1" x14ac:dyDescent="0.25">
      <c r="A10" s="8" t="s">
        <v>186</v>
      </c>
      <c r="B10" s="19">
        <v>19839.43</v>
      </c>
      <c r="C10" s="140">
        <v>21079.370000000003</v>
      </c>
      <c r="D10" s="247">
        <f t="shared" si="2"/>
        <v>6.9250875975447906E-2</v>
      </c>
      <c r="E10" s="215">
        <f t="shared" si="3"/>
        <v>7.5535085142732813E-2</v>
      </c>
      <c r="F10" s="52">
        <f t="shared" si="4"/>
        <v>6.2498771386073203E-2</v>
      </c>
      <c r="H10" s="19">
        <v>4649.5509999999995</v>
      </c>
      <c r="I10" s="140">
        <v>5107.2690000000002</v>
      </c>
      <c r="J10" s="247">
        <f t="shared" si="5"/>
        <v>6.8608876910015812E-2</v>
      </c>
      <c r="K10" s="215">
        <f t="shared" si="6"/>
        <v>7.1595691671947542E-2</v>
      </c>
      <c r="L10" s="52">
        <f t="shared" si="0"/>
        <v>9.8443484112767196E-2</v>
      </c>
      <c r="N10" s="27">
        <f t="shared" si="1"/>
        <v>2.3435910205081494</v>
      </c>
      <c r="O10" s="152">
        <f t="shared" si="1"/>
        <v>2.4228755413468237</v>
      </c>
      <c r="P10" s="52">
        <f t="shared" si="7"/>
        <v>3.3830356979898071E-2</v>
      </c>
    </row>
    <row r="11" spans="1:16" ht="20.100000000000001" customHeight="1" x14ac:dyDescent="0.25">
      <c r="A11" s="8" t="s">
        <v>156</v>
      </c>
      <c r="B11" s="19">
        <v>13627.519999999999</v>
      </c>
      <c r="C11" s="140">
        <v>14004.680000000002</v>
      </c>
      <c r="D11" s="247">
        <f t="shared" si="2"/>
        <v>4.7567782812960646E-2</v>
      </c>
      <c r="E11" s="215">
        <f t="shared" si="3"/>
        <v>5.0183885770624423E-2</v>
      </c>
      <c r="F11" s="52">
        <f t="shared" si="4"/>
        <v>2.7676349034894354E-2</v>
      </c>
      <c r="H11" s="19">
        <v>4328.2030000000004</v>
      </c>
      <c r="I11" s="140">
        <v>4932.3649999999998</v>
      </c>
      <c r="J11" s="247">
        <f t="shared" si="5"/>
        <v>6.3867058747943878E-2</v>
      </c>
      <c r="K11" s="215">
        <f t="shared" si="6"/>
        <v>6.9143819084819202E-2</v>
      </c>
      <c r="L11" s="52">
        <f t="shared" si="0"/>
        <v>0.13958726057904383</v>
      </c>
      <c r="N11" s="27">
        <f t="shared" si="1"/>
        <v>3.1760753240501578</v>
      </c>
      <c r="O11" s="152">
        <f t="shared" si="1"/>
        <v>3.5219405227395404</v>
      </c>
      <c r="P11" s="52">
        <f t="shared" si="7"/>
        <v>0.10889703908165893</v>
      </c>
    </row>
    <row r="12" spans="1:16" ht="20.100000000000001" customHeight="1" x14ac:dyDescent="0.25">
      <c r="A12" s="8" t="s">
        <v>155</v>
      </c>
      <c r="B12" s="19">
        <v>23264.000000000004</v>
      </c>
      <c r="C12" s="140">
        <v>20659.88</v>
      </c>
      <c r="D12" s="247">
        <f t="shared" si="2"/>
        <v>8.1204569823468742E-2</v>
      </c>
      <c r="E12" s="215">
        <f t="shared" si="3"/>
        <v>7.4031899190471193E-2</v>
      </c>
      <c r="F12" s="52">
        <f t="shared" si="4"/>
        <v>-0.11193775790921605</v>
      </c>
      <c r="H12" s="19">
        <v>5142.8649999999989</v>
      </c>
      <c r="I12" s="140">
        <v>4700.0610000000006</v>
      </c>
      <c r="J12" s="247">
        <f t="shared" si="5"/>
        <v>7.5888229153702885E-2</v>
      </c>
      <c r="K12" s="215">
        <f t="shared" si="6"/>
        <v>6.5887290878030011E-2</v>
      </c>
      <c r="L12" s="52">
        <f t="shared" si="0"/>
        <v>-8.6100646235123493E-2</v>
      </c>
      <c r="N12" s="27">
        <f t="shared" si="1"/>
        <v>2.2106537998624476</v>
      </c>
      <c r="O12" s="152">
        <f t="shared" si="1"/>
        <v>2.2749701353541258</v>
      </c>
      <c r="P12" s="52">
        <f t="shared" si="7"/>
        <v>2.9093807223763476E-2</v>
      </c>
    </row>
    <row r="13" spans="1:16" ht="20.100000000000001" customHeight="1" x14ac:dyDescent="0.25">
      <c r="A13" s="8" t="s">
        <v>154</v>
      </c>
      <c r="B13" s="19">
        <v>15340.23</v>
      </c>
      <c r="C13" s="140">
        <v>16180.21</v>
      </c>
      <c r="D13" s="247">
        <f t="shared" si="2"/>
        <v>5.3546113228295639E-2</v>
      </c>
      <c r="E13" s="215">
        <f t="shared" si="3"/>
        <v>5.7979604702479086E-2</v>
      </c>
      <c r="F13" s="52">
        <f t="shared" si="4"/>
        <v>5.4756675747364911E-2</v>
      </c>
      <c r="H13" s="19">
        <v>3586.8960000000006</v>
      </c>
      <c r="I13" s="140">
        <v>4336.143</v>
      </c>
      <c r="J13" s="247">
        <f t="shared" si="5"/>
        <v>5.2928316337002894E-2</v>
      </c>
      <c r="K13" s="215">
        <f t="shared" si="6"/>
        <v>6.0785746212598864E-2</v>
      </c>
      <c r="L13" s="52">
        <f t="shared" si="0"/>
        <v>0.2088845062694874</v>
      </c>
      <c r="N13" s="27">
        <f t="shared" si="1"/>
        <v>2.338228305572994</v>
      </c>
      <c r="O13" s="152">
        <f t="shared" si="1"/>
        <v>2.6799052669897367</v>
      </c>
      <c r="P13" s="52">
        <f t="shared" si="7"/>
        <v>0.14612643282197083</v>
      </c>
    </row>
    <row r="14" spans="1:16" ht="20.100000000000001" customHeight="1" x14ac:dyDescent="0.25">
      <c r="A14" s="8" t="s">
        <v>193</v>
      </c>
      <c r="B14" s="19">
        <v>6929.4099999999989</v>
      </c>
      <c r="C14" s="140">
        <v>10243.58</v>
      </c>
      <c r="D14" s="247">
        <f t="shared" si="2"/>
        <v>2.4187575575156568E-2</v>
      </c>
      <c r="E14" s="215">
        <f t="shared" si="3"/>
        <v>3.6706490159164856E-2</v>
      </c>
      <c r="F14" s="52">
        <f t="shared" si="4"/>
        <v>0.47827592825363219</v>
      </c>
      <c r="H14" s="19">
        <v>1608.4860000000001</v>
      </c>
      <c r="I14" s="140">
        <v>2394.634</v>
      </c>
      <c r="J14" s="247">
        <f t="shared" si="5"/>
        <v>2.3734854824795711E-2</v>
      </c>
      <c r="K14" s="215">
        <f t="shared" si="6"/>
        <v>3.3568914723536673E-2</v>
      </c>
      <c r="L14" s="52">
        <f t="shared" si="0"/>
        <v>0.48875029064598624</v>
      </c>
      <c r="N14" s="27">
        <f t="shared" si="1"/>
        <v>2.3212452431015054</v>
      </c>
      <c r="O14" s="152">
        <f t="shared" si="1"/>
        <v>2.3376924864158819</v>
      </c>
      <c r="P14" s="52">
        <f t="shared" si="7"/>
        <v>7.0855259103948572E-3</v>
      </c>
    </row>
    <row r="15" spans="1:16" ht="20.100000000000001" customHeight="1" x14ac:dyDescent="0.25">
      <c r="A15" s="8" t="s">
        <v>191</v>
      </c>
      <c r="B15" s="19">
        <v>5784.86</v>
      </c>
      <c r="C15" s="140">
        <v>6113.59</v>
      </c>
      <c r="D15" s="247">
        <f t="shared" si="2"/>
        <v>2.0192446173873422E-2</v>
      </c>
      <c r="E15" s="215">
        <f t="shared" si="3"/>
        <v>2.1907226884757932E-2</v>
      </c>
      <c r="F15" s="52">
        <f t="shared" si="4"/>
        <v>5.6825921457044855E-2</v>
      </c>
      <c r="H15" s="19">
        <v>1844.2280000000001</v>
      </c>
      <c r="I15" s="140">
        <v>2076.9009999999998</v>
      </c>
      <c r="J15" s="247">
        <f t="shared" si="5"/>
        <v>2.7213468966359258E-2</v>
      </c>
      <c r="K15" s="215">
        <f t="shared" si="6"/>
        <v>2.9114809427339641E-2</v>
      </c>
      <c r="L15" s="52">
        <f t="shared" si="0"/>
        <v>0.12616281717878688</v>
      </c>
      <c r="N15" s="27">
        <f t="shared" si="1"/>
        <v>3.1880252936112545</v>
      </c>
      <c r="O15" s="152">
        <f t="shared" si="1"/>
        <v>3.3971872500445728</v>
      </c>
      <c r="P15" s="52">
        <f t="shared" si="7"/>
        <v>6.5608625142490259E-2</v>
      </c>
    </row>
    <row r="16" spans="1:16" ht="20.100000000000001" customHeight="1" x14ac:dyDescent="0.25">
      <c r="A16" s="8" t="s">
        <v>158</v>
      </c>
      <c r="B16" s="19">
        <v>7395.5500000000011</v>
      </c>
      <c r="C16" s="140">
        <v>6209.74</v>
      </c>
      <c r="D16" s="247">
        <f t="shared" si="2"/>
        <v>2.581466885995333E-2</v>
      </c>
      <c r="E16" s="215">
        <f t="shared" si="3"/>
        <v>2.2251767468109036E-2</v>
      </c>
      <c r="F16" s="52">
        <f t="shared" si="4"/>
        <v>-0.16034101588117194</v>
      </c>
      <c r="H16" s="19">
        <v>2042.2799999999997</v>
      </c>
      <c r="I16" s="140">
        <v>1809.415</v>
      </c>
      <c r="J16" s="247">
        <f t="shared" si="5"/>
        <v>3.0135928638224872E-2</v>
      </c>
      <c r="K16" s="215">
        <f t="shared" si="6"/>
        <v>2.5365086202938782E-2</v>
      </c>
      <c r="L16" s="52">
        <f t="shared" si="0"/>
        <v>-0.11402207336897968</v>
      </c>
      <c r="N16" s="27">
        <f t="shared" si="1"/>
        <v>2.7614984686737287</v>
      </c>
      <c r="O16" s="152">
        <f t="shared" si="1"/>
        <v>2.9138337514936214</v>
      </c>
      <c r="P16" s="52">
        <f t="shared" si="7"/>
        <v>5.5163993226132454E-2</v>
      </c>
    </row>
    <row r="17" spans="1:16" ht="20.100000000000001" customHeight="1" x14ac:dyDescent="0.25">
      <c r="A17" s="8" t="s">
        <v>164</v>
      </c>
      <c r="B17" s="19">
        <v>5552.53</v>
      </c>
      <c r="C17" s="140">
        <v>7755.42</v>
      </c>
      <c r="D17" s="247">
        <f t="shared" si="2"/>
        <v>1.938148255166372E-2</v>
      </c>
      <c r="E17" s="215">
        <f t="shared" si="3"/>
        <v>2.7790503701849382E-2</v>
      </c>
      <c r="F17" s="52">
        <f t="shared" si="4"/>
        <v>0.39673626256859496</v>
      </c>
      <c r="H17" s="19">
        <v>1211.1140000000003</v>
      </c>
      <c r="I17" s="140">
        <v>1671.6279999999999</v>
      </c>
      <c r="J17" s="247">
        <f t="shared" si="5"/>
        <v>1.7871224845151051E-2</v>
      </c>
      <c r="K17" s="215">
        <f t="shared" si="6"/>
        <v>2.3433534219206843E-2</v>
      </c>
      <c r="L17" s="52">
        <f t="shared" si="0"/>
        <v>0.38024001043667199</v>
      </c>
      <c r="N17" s="27">
        <f t="shared" si="1"/>
        <v>2.1811930777501436</v>
      </c>
      <c r="O17" s="152">
        <f t="shared" si="1"/>
        <v>2.1554319430798072</v>
      </c>
      <c r="P17" s="52">
        <f t="shared" si="7"/>
        <v>-1.1810570523590901E-2</v>
      </c>
    </row>
    <row r="18" spans="1:16" ht="20.100000000000001" customHeight="1" x14ac:dyDescent="0.25">
      <c r="A18" s="8" t="s">
        <v>161</v>
      </c>
      <c r="B18" s="19">
        <v>4727.6500000000005</v>
      </c>
      <c r="C18" s="140">
        <v>4136.4799999999996</v>
      </c>
      <c r="D18" s="247">
        <f t="shared" si="2"/>
        <v>1.6502182966210539E-2</v>
      </c>
      <c r="E18" s="215">
        <f t="shared" si="3"/>
        <v>1.4822519315862445E-2</v>
      </c>
      <c r="F18" s="52">
        <f t="shared" si="4"/>
        <v>-0.12504521273782976</v>
      </c>
      <c r="H18" s="19">
        <v>1213.7260000000001</v>
      </c>
      <c r="I18" s="140">
        <v>1222.5619999999999</v>
      </c>
      <c r="J18" s="247">
        <f t="shared" si="5"/>
        <v>1.7909767574650945E-2</v>
      </c>
      <c r="K18" s="215">
        <f t="shared" si="6"/>
        <v>1.713835163212267E-2</v>
      </c>
      <c r="L18" s="52">
        <f t="shared" si="0"/>
        <v>7.280061562494158E-3</v>
      </c>
      <c r="N18" s="27">
        <f t="shared" si="1"/>
        <v>2.5672924180089476</v>
      </c>
      <c r="O18" s="152">
        <f t="shared" si="1"/>
        <v>2.9555612501450508</v>
      </c>
      <c r="P18" s="52">
        <f t="shared" si="7"/>
        <v>0.15123669957208202</v>
      </c>
    </row>
    <row r="19" spans="1:16" ht="20.100000000000001" customHeight="1" x14ac:dyDescent="0.25">
      <c r="A19" s="8" t="s">
        <v>189</v>
      </c>
      <c r="B19" s="19">
        <v>4909.1900000000005</v>
      </c>
      <c r="C19" s="140">
        <v>5347.7099999999991</v>
      </c>
      <c r="D19" s="247">
        <f t="shared" si="2"/>
        <v>1.7135860648713655E-2</v>
      </c>
      <c r="E19" s="215">
        <f t="shared" si="3"/>
        <v>1.9162798991081972E-2</v>
      </c>
      <c r="F19" s="52">
        <f t="shared" si="4"/>
        <v>8.9326345079330516E-2</v>
      </c>
      <c r="H19" s="19">
        <v>1109.5</v>
      </c>
      <c r="I19" s="140">
        <v>1220.4560000000001</v>
      </c>
      <c r="J19" s="247">
        <f t="shared" si="5"/>
        <v>1.6371806424246675E-2</v>
      </c>
      <c r="K19" s="215">
        <f t="shared" si="6"/>
        <v>1.7108828901547659E-2</v>
      </c>
      <c r="L19" s="52">
        <f t="shared" si="0"/>
        <v>0.1000054078413701</v>
      </c>
      <c r="N19" s="27">
        <f t="shared" si="1"/>
        <v>2.2600469731259127</v>
      </c>
      <c r="O19" s="152">
        <f t="shared" si="1"/>
        <v>2.2822030364398973</v>
      </c>
      <c r="P19" s="52">
        <f t="shared" si="7"/>
        <v>9.8033640793492461E-3</v>
      </c>
    </row>
    <row r="20" spans="1:16" ht="20.100000000000001" customHeight="1" x14ac:dyDescent="0.25">
      <c r="A20" s="8" t="s">
        <v>173</v>
      </c>
      <c r="B20" s="19">
        <v>2324.9300000000003</v>
      </c>
      <c r="C20" s="140">
        <v>4863.1799999999994</v>
      </c>
      <c r="D20" s="247">
        <f t="shared" si="2"/>
        <v>8.1153258476477468E-3</v>
      </c>
      <c r="E20" s="215">
        <f t="shared" si="3"/>
        <v>1.7426550953108903E-2</v>
      </c>
      <c r="F20" s="52">
        <f t="shared" si="4"/>
        <v>1.0917533000993573</v>
      </c>
      <c r="H20" s="19">
        <v>496.32199999999995</v>
      </c>
      <c r="I20" s="140">
        <v>1108.412</v>
      </c>
      <c r="J20" s="247">
        <f t="shared" si="5"/>
        <v>7.3237383579044229E-3</v>
      </c>
      <c r="K20" s="215">
        <f t="shared" si="6"/>
        <v>1.5538152346682094E-2</v>
      </c>
      <c r="L20" s="52">
        <f t="shared" si="0"/>
        <v>1.233251800242585</v>
      </c>
      <c r="N20" s="27">
        <f t="shared" si="1"/>
        <v>2.1347825525929807</v>
      </c>
      <c r="O20" s="152">
        <f t="shared" si="1"/>
        <v>2.2791918045394168</v>
      </c>
      <c r="P20" s="52">
        <f t="shared" si="7"/>
        <v>6.7645883544922028E-2</v>
      </c>
    </row>
    <row r="21" spans="1:16" ht="20.100000000000001" customHeight="1" x14ac:dyDescent="0.25">
      <c r="A21" s="8" t="s">
        <v>197</v>
      </c>
      <c r="B21" s="19">
        <v>2436.7099999999996</v>
      </c>
      <c r="C21" s="140">
        <v>4247.54</v>
      </c>
      <c r="D21" s="247">
        <f t="shared" si="2"/>
        <v>8.505501518850777E-3</v>
      </c>
      <c r="E21" s="215">
        <f t="shared" si="3"/>
        <v>1.5220487877349431E-2</v>
      </c>
      <c r="F21" s="52">
        <f t="shared" si="4"/>
        <v>0.74314547073718284</v>
      </c>
      <c r="H21" s="19">
        <v>593.85700000000008</v>
      </c>
      <c r="I21" s="140">
        <v>904.06799999999998</v>
      </c>
      <c r="J21" s="247">
        <f t="shared" si="5"/>
        <v>8.762966965014744E-3</v>
      </c>
      <c r="K21" s="215">
        <f t="shared" si="6"/>
        <v>1.267357834068937E-2</v>
      </c>
      <c r="L21" s="52">
        <f t="shared" si="0"/>
        <v>0.52236649563783855</v>
      </c>
      <c r="N21" s="27">
        <f t="shared" si="1"/>
        <v>2.4371262891357617</v>
      </c>
      <c r="O21" s="152">
        <f t="shared" si="1"/>
        <v>2.1284508209457709</v>
      </c>
      <c r="P21" s="52">
        <f t="shared" si="7"/>
        <v>-0.12665550799152528</v>
      </c>
    </row>
    <row r="22" spans="1:16" ht="20.100000000000001" customHeight="1" x14ac:dyDescent="0.25">
      <c r="A22" s="8" t="s">
        <v>198</v>
      </c>
      <c r="B22" s="19">
        <v>1393.93</v>
      </c>
      <c r="C22" s="140">
        <v>2834.17</v>
      </c>
      <c r="D22" s="247">
        <f t="shared" si="2"/>
        <v>4.8656072048670809E-3</v>
      </c>
      <c r="E22" s="215">
        <f t="shared" si="3"/>
        <v>1.0155866719877256E-2</v>
      </c>
      <c r="F22" s="52">
        <f t="shared" si="4"/>
        <v>1.033222615195885</v>
      </c>
      <c r="H22" s="19">
        <v>322.00999999999993</v>
      </c>
      <c r="I22" s="140">
        <v>704.23199999999997</v>
      </c>
      <c r="J22" s="247">
        <f t="shared" si="5"/>
        <v>4.7515866486450391E-3</v>
      </c>
      <c r="K22" s="215">
        <f t="shared" si="6"/>
        <v>9.8721992394602588E-3</v>
      </c>
      <c r="L22" s="52">
        <f t="shared" ref="L22" si="8">(I22-H22)/H22</f>
        <v>1.1869879817396978</v>
      </c>
      <c r="N22" s="27">
        <f t="shared" ref="N22" si="9">(H22/B22)*10</f>
        <v>2.3100873071101127</v>
      </c>
      <c r="O22" s="152">
        <f t="shared" ref="O22" si="10">(I22/C22)*10</f>
        <v>2.4847909617277719</v>
      </c>
      <c r="P22" s="52">
        <f t="shared" ref="P22" si="11">(O22-N22)/N22</f>
        <v>7.5626429390762334E-2</v>
      </c>
    </row>
    <row r="23" spans="1:16" ht="20.100000000000001" customHeight="1" x14ac:dyDescent="0.25">
      <c r="A23" s="8" t="s">
        <v>176</v>
      </c>
      <c r="B23" s="19">
        <v>3504.1200000000003</v>
      </c>
      <c r="C23" s="140">
        <v>3363</v>
      </c>
      <c r="D23" s="247">
        <f t="shared" si="2"/>
        <v>1.2231368518303528E-2</v>
      </c>
      <c r="E23" s="215">
        <f t="shared" si="3"/>
        <v>1.2050857845135335E-2</v>
      </c>
      <c r="F23" s="52">
        <f t="shared" si="4"/>
        <v>-4.027259340433556E-2</v>
      </c>
      <c r="H23" s="19">
        <v>704.46899999999994</v>
      </c>
      <c r="I23" s="140">
        <v>668.48599999999999</v>
      </c>
      <c r="J23" s="247">
        <f t="shared" si="5"/>
        <v>1.0395160071998765E-2</v>
      </c>
      <c r="K23" s="215">
        <f t="shared" si="6"/>
        <v>9.3710978495578599E-3</v>
      </c>
      <c r="L23" s="52">
        <f t="shared" si="0"/>
        <v>-5.1078187968526576E-2</v>
      </c>
      <c r="N23" s="27">
        <f t="shared" si="1"/>
        <v>2.010402041025992</v>
      </c>
      <c r="O23" s="152">
        <f t="shared" si="1"/>
        <v>1.9877668748141539</v>
      </c>
      <c r="P23" s="52">
        <f t="shared" si="7"/>
        <v>-1.1259024687562675E-2</v>
      </c>
    </row>
    <row r="24" spans="1:16" ht="20.100000000000001" customHeight="1" x14ac:dyDescent="0.25">
      <c r="A24" s="8" t="s">
        <v>188</v>
      </c>
      <c r="B24" s="19">
        <v>2137.59</v>
      </c>
      <c r="C24" s="140">
        <v>2036.9900000000002</v>
      </c>
      <c r="D24" s="247">
        <f t="shared" si="2"/>
        <v>7.4614028717739228E-3</v>
      </c>
      <c r="E24" s="215">
        <f t="shared" si="3"/>
        <v>7.2992794891353638E-3</v>
      </c>
      <c r="F24" s="52">
        <f t="shared" si="4"/>
        <v>-4.7062345912920578E-2</v>
      </c>
      <c r="H24" s="19">
        <v>642.41399999999987</v>
      </c>
      <c r="I24" s="140">
        <v>638.53800000000001</v>
      </c>
      <c r="J24" s="247">
        <f t="shared" si="5"/>
        <v>9.4794751259360092E-3</v>
      </c>
      <c r="K24" s="215">
        <f t="shared" si="6"/>
        <v>8.9512750882755603E-3</v>
      </c>
      <c r="L24" s="52">
        <f t="shared" si="0"/>
        <v>-6.0334924207751757E-3</v>
      </c>
      <c r="N24" s="27">
        <f t="shared" si="1"/>
        <v>3.005319074284591</v>
      </c>
      <c r="O24" s="152">
        <f t="shared" si="1"/>
        <v>3.1347134742929517</v>
      </c>
      <c r="P24" s="52">
        <f t="shared" si="7"/>
        <v>4.3055128859874121E-2</v>
      </c>
    </row>
    <row r="25" spans="1:16" ht="20.100000000000001" customHeight="1" x14ac:dyDescent="0.25">
      <c r="A25" s="8" t="s">
        <v>194</v>
      </c>
      <c r="B25" s="19">
        <v>1890.69</v>
      </c>
      <c r="C25" s="140">
        <v>2010.2400000000002</v>
      </c>
      <c r="D25" s="247">
        <f t="shared" si="2"/>
        <v>6.5995816763898766E-3</v>
      </c>
      <c r="E25" s="215">
        <f t="shared" si="3"/>
        <v>7.2034244646461071E-3</v>
      </c>
      <c r="F25" s="52">
        <f t="shared" si="4"/>
        <v>6.3230883962997725E-2</v>
      </c>
      <c r="H25" s="19">
        <v>526.96</v>
      </c>
      <c r="I25" s="140">
        <v>560.34800000000007</v>
      </c>
      <c r="J25" s="247">
        <f t="shared" si="5"/>
        <v>7.7758333603614501E-3</v>
      </c>
      <c r="K25" s="215">
        <f t="shared" si="6"/>
        <v>7.8551771283228797E-3</v>
      </c>
      <c r="L25" s="52">
        <f t="shared" si="0"/>
        <v>6.3359647791103743E-2</v>
      </c>
      <c r="N25" s="27">
        <f t="shared" si="1"/>
        <v>2.7871306242694467</v>
      </c>
      <c r="O25" s="152">
        <f t="shared" si="1"/>
        <v>2.7874681630054123</v>
      </c>
      <c r="P25" s="52">
        <f t="shared" si="7"/>
        <v>1.2110617745234758E-4</v>
      </c>
    </row>
    <row r="26" spans="1:16" ht="20.100000000000001" customHeight="1" x14ac:dyDescent="0.25">
      <c r="A26" s="8" t="s">
        <v>202</v>
      </c>
      <c r="B26" s="19">
        <v>7577.8899999999994</v>
      </c>
      <c r="C26" s="140">
        <v>2668.9900000000002</v>
      </c>
      <c r="D26" s="247">
        <f t="shared" si="2"/>
        <v>2.645113899671447E-2</v>
      </c>
      <c r="E26" s="215">
        <f t="shared" si="3"/>
        <v>9.5639664228628473E-3</v>
      </c>
      <c r="F26" s="52">
        <f t="shared" si="4"/>
        <v>-0.64779245937853414</v>
      </c>
      <c r="H26" s="19">
        <v>1124.432</v>
      </c>
      <c r="I26" s="140">
        <v>514.78200000000004</v>
      </c>
      <c r="J26" s="247">
        <f t="shared" si="5"/>
        <v>1.659214334495587E-2</v>
      </c>
      <c r="K26" s="215">
        <f t="shared" si="6"/>
        <v>7.2164151428617722E-3</v>
      </c>
      <c r="L26" s="52">
        <f t="shared" si="0"/>
        <v>-0.54218485421973051</v>
      </c>
      <c r="N26" s="27">
        <f t="shared" si="1"/>
        <v>1.4838325708079692</v>
      </c>
      <c r="O26" s="152">
        <f t="shared" si="1"/>
        <v>1.9287520747548696</v>
      </c>
      <c r="P26" s="52">
        <f t="shared" si="7"/>
        <v>0.29984481585050743</v>
      </c>
    </row>
    <row r="27" spans="1:16" ht="20.100000000000001" customHeight="1" x14ac:dyDescent="0.25">
      <c r="A27" s="8" t="s">
        <v>159</v>
      </c>
      <c r="B27" s="19">
        <v>1782.1999999999998</v>
      </c>
      <c r="C27" s="140">
        <v>1359.3000000000002</v>
      </c>
      <c r="D27" s="247">
        <f t="shared" si="2"/>
        <v>6.2208899733229867E-3</v>
      </c>
      <c r="E27" s="215">
        <f t="shared" si="3"/>
        <v>4.8708685902148262E-3</v>
      </c>
      <c r="F27" s="52">
        <f t="shared" si="4"/>
        <v>-0.2372909886656939</v>
      </c>
      <c r="H27" s="19">
        <v>628.51499999999999</v>
      </c>
      <c r="I27" s="140">
        <v>483.10199999999998</v>
      </c>
      <c r="J27" s="247">
        <f t="shared" si="5"/>
        <v>9.2743811759670117E-3</v>
      </c>
      <c r="K27" s="215">
        <f t="shared" si="6"/>
        <v>6.7723125290837819E-3</v>
      </c>
      <c r="L27" s="52">
        <f t="shared" si="0"/>
        <v>-0.23135963342163673</v>
      </c>
      <c r="N27" s="27">
        <f t="shared" si="1"/>
        <v>3.5266243968129278</v>
      </c>
      <c r="O27" s="152">
        <f t="shared" si="1"/>
        <v>3.5540498786139918</v>
      </c>
      <c r="P27" s="52">
        <f t="shared" si="7"/>
        <v>7.7766948546743042E-3</v>
      </c>
    </row>
    <row r="28" spans="1:16" ht="20.100000000000001" customHeight="1" x14ac:dyDescent="0.25">
      <c r="A28" s="8" t="s">
        <v>192</v>
      </c>
      <c r="B28" s="19">
        <v>1478.71</v>
      </c>
      <c r="C28" s="140">
        <v>1536.9700000000003</v>
      </c>
      <c r="D28" s="247">
        <f t="shared" si="2"/>
        <v>5.1615375448616514E-3</v>
      </c>
      <c r="E28" s="215">
        <f t="shared" si="3"/>
        <v>5.507525121093565E-3</v>
      </c>
      <c r="F28" s="52">
        <f t="shared" si="4"/>
        <v>3.939920606474577E-2</v>
      </c>
      <c r="H28" s="19">
        <v>356.61799999999999</v>
      </c>
      <c r="I28" s="140">
        <v>420.88499999999999</v>
      </c>
      <c r="J28" s="247">
        <f t="shared" si="5"/>
        <v>5.2622630584966204E-3</v>
      </c>
      <c r="K28" s="215">
        <f t="shared" si="6"/>
        <v>5.9001303219680884E-3</v>
      </c>
      <c r="L28" s="52">
        <f t="shared" si="0"/>
        <v>0.18021244020212102</v>
      </c>
      <c r="N28" s="27">
        <f t="shared" si="1"/>
        <v>2.4116831562645817</v>
      </c>
      <c r="O28" s="152">
        <f t="shared" si="1"/>
        <v>2.7384073859606883</v>
      </c>
      <c r="P28" s="52">
        <f t="shared" si="7"/>
        <v>0.13547560294038152</v>
      </c>
    </row>
    <row r="29" spans="1:16" ht="20.100000000000001" customHeight="1" x14ac:dyDescent="0.25">
      <c r="A29" s="8" t="s">
        <v>160</v>
      </c>
      <c r="B29" s="19">
        <v>96.47999999999999</v>
      </c>
      <c r="C29" s="140">
        <v>360.64000000000004</v>
      </c>
      <c r="D29" s="247">
        <f t="shared" si="2"/>
        <v>3.3676998351823685E-4</v>
      </c>
      <c r="E29" s="215">
        <f t="shared" si="3"/>
        <v>1.2923048983852535E-3</v>
      </c>
      <c r="F29" s="52">
        <f>(C29-B29)/B29</f>
        <v>2.7379767827529031</v>
      </c>
      <c r="H29" s="19">
        <v>101.51000000000002</v>
      </c>
      <c r="I29" s="140">
        <v>393.29700000000003</v>
      </c>
      <c r="J29" s="247">
        <f t="shared" si="5"/>
        <v>1.4978837946149439E-3</v>
      </c>
      <c r="K29" s="215">
        <f t="shared" si="6"/>
        <v>5.5133909624697566E-3</v>
      </c>
      <c r="L29" s="52">
        <f t="shared" si="0"/>
        <v>2.8744655698945913</v>
      </c>
      <c r="N29" s="27">
        <f t="shared" si="1"/>
        <v>10.521351575456057</v>
      </c>
      <c r="O29" s="152">
        <f t="shared" si="1"/>
        <v>10.905529059449865</v>
      </c>
      <c r="P29" s="52">
        <f>(O29-N29)/N29</f>
        <v>3.6514081032137297E-2</v>
      </c>
    </row>
    <row r="30" spans="1:16" ht="20.100000000000001" customHeight="1" x14ac:dyDescent="0.25">
      <c r="A30" s="8" t="s">
        <v>157</v>
      </c>
      <c r="B30" s="19">
        <v>1809.88</v>
      </c>
      <c r="C30" s="140">
        <v>1442.81</v>
      </c>
      <c r="D30" s="247">
        <f t="shared" si="2"/>
        <v>6.3175088906507731E-3</v>
      </c>
      <c r="E30" s="215">
        <f t="shared" si="3"/>
        <v>5.1701154348913802E-3</v>
      </c>
      <c r="F30" s="52">
        <f t="shared" si="4"/>
        <v>-0.20281455124096634</v>
      </c>
      <c r="H30" s="19">
        <v>415.08099999999996</v>
      </c>
      <c r="I30" s="140">
        <v>371.05599999999998</v>
      </c>
      <c r="J30" s="247">
        <f t="shared" si="5"/>
        <v>6.1249443734860149E-3</v>
      </c>
      <c r="K30" s="215">
        <f t="shared" si="6"/>
        <v>5.201607937437046E-3</v>
      </c>
      <c r="L30" s="52">
        <f t="shared" si="0"/>
        <v>-0.106063635772295</v>
      </c>
      <c r="N30" s="27">
        <f t="shared" si="1"/>
        <v>2.2934172431321409</v>
      </c>
      <c r="O30" s="152">
        <f t="shared" si="1"/>
        <v>2.5717592753030543</v>
      </c>
      <c r="P30" s="52">
        <f t="shared" si="7"/>
        <v>0.12136563157202877</v>
      </c>
    </row>
    <row r="31" spans="1:16" ht="20.100000000000001" customHeight="1" x14ac:dyDescent="0.25">
      <c r="A31" s="8" t="s">
        <v>195</v>
      </c>
      <c r="B31" s="19">
        <v>1275.08</v>
      </c>
      <c r="C31" s="140">
        <v>1206.29</v>
      </c>
      <c r="D31" s="247">
        <f t="shared" si="2"/>
        <v>4.4507532191587216E-3</v>
      </c>
      <c r="E31" s="215">
        <f t="shared" si="3"/>
        <v>4.3225778501362775E-3</v>
      </c>
      <c r="F31" s="52">
        <f t="shared" si="4"/>
        <v>-5.3949556106283499E-2</v>
      </c>
      <c r="H31" s="19">
        <v>354.82499999999993</v>
      </c>
      <c r="I31" s="140">
        <v>359.94399999999996</v>
      </c>
      <c r="J31" s="247">
        <f t="shared" si="5"/>
        <v>5.2358055110259807E-3</v>
      </c>
      <c r="K31" s="215">
        <f t="shared" si="6"/>
        <v>5.0458355812406748E-3</v>
      </c>
      <c r="L31" s="52">
        <f t="shared" si="0"/>
        <v>1.4426830127527736E-2</v>
      </c>
      <c r="N31" s="27">
        <f t="shared" si="1"/>
        <v>2.7827665715092382</v>
      </c>
      <c r="O31" s="152">
        <f t="shared" si="1"/>
        <v>2.983892762105298</v>
      </c>
      <c r="P31" s="52">
        <f t="shared" si="7"/>
        <v>7.2275624069674874E-2</v>
      </c>
    </row>
    <row r="32" spans="1:16" ht="20.100000000000001" customHeight="1" thickBot="1" x14ac:dyDescent="0.3">
      <c r="A32" s="8" t="s">
        <v>17</v>
      </c>
      <c r="B32" s="19">
        <f>B33-SUM(B7:B31)</f>
        <v>11645.570000000007</v>
      </c>
      <c r="C32" s="140">
        <f>C33-SUM(C7:C31)</f>
        <v>13176.760000000068</v>
      </c>
      <c r="D32" s="247">
        <f t="shared" si="2"/>
        <v>4.0649651917086201E-2</v>
      </c>
      <c r="E32" s="215">
        <f t="shared" si="3"/>
        <v>4.721714588744165E-2</v>
      </c>
      <c r="F32" s="52">
        <f t="shared" si="4"/>
        <v>0.13148261527774593</v>
      </c>
      <c r="H32" s="19">
        <f>H33-SUM(H7:H31)</f>
        <v>3093.6799999999785</v>
      </c>
      <c r="I32" s="140">
        <f>I33-SUM(I7:I31)</f>
        <v>3677.4799999999959</v>
      </c>
      <c r="J32" s="247">
        <f t="shared" si="5"/>
        <v>4.565041018347283E-2</v>
      </c>
      <c r="K32" s="215">
        <f t="shared" si="6"/>
        <v>5.1552351013771418E-2</v>
      </c>
      <c r="L32" s="52">
        <f t="shared" si="0"/>
        <v>0.18870730004396755</v>
      </c>
      <c r="N32" s="27">
        <f t="shared" si="1"/>
        <v>2.65652947859141</v>
      </c>
      <c r="O32" s="152">
        <f t="shared" si="1"/>
        <v>2.7908833430979825</v>
      </c>
      <c r="P32" s="52">
        <f t="shared" si="7"/>
        <v>5.0574957134604005E-2</v>
      </c>
    </row>
    <row r="33" spans="1:16" ht="26.25" customHeight="1" thickBot="1" x14ac:dyDescent="0.3">
      <c r="A33" s="12" t="s">
        <v>18</v>
      </c>
      <c r="B33" s="17">
        <v>286486.33999999997</v>
      </c>
      <c r="C33" s="145">
        <v>279067.26999999996</v>
      </c>
      <c r="D33" s="243">
        <f>SUM(D7:D32)</f>
        <v>1.0000000000000002</v>
      </c>
      <c r="E33" s="244">
        <f>SUM(E7:E32)</f>
        <v>1</v>
      </c>
      <c r="F33" s="57">
        <f t="shared" si="4"/>
        <v>-2.5896767015139387E-2</v>
      </c>
      <c r="G33" s="1"/>
      <c r="H33" s="17">
        <v>67768.941999999981</v>
      </c>
      <c r="I33" s="145">
        <v>71334.864999999976</v>
      </c>
      <c r="J33" s="243">
        <f>SUM(J7:J32)</f>
        <v>1</v>
      </c>
      <c r="K33" s="244">
        <f>SUM(K7:K32)</f>
        <v>1.0000000000000002</v>
      </c>
      <c r="L33" s="57">
        <f t="shared" si="0"/>
        <v>5.2618838287308609E-2</v>
      </c>
      <c r="N33" s="29">
        <f t="shared" si="1"/>
        <v>2.3655208831248284</v>
      </c>
      <c r="O33" s="146">
        <f t="shared" si="1"/>
        <v>2.5561888715935761</v>
      </c>
      <c r="P33" s="57">
        <f t="shared" si="7"/>
        <v>8.0602961414940985E-2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L5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187</v>
      </c>
      <c r="B39" s="39">
        <v>60058.569999999992</v>
      </c>
      <c r="C39" s="147">
        <v>44094.469999999994</v>
      </c>
      <c r="D39" s="247">
        <f t="shared" ref="D39:D61" si="12">B39/$B$62</f>
        <v>0.42298127625912824</v>
      </c>
      <c r="E39" s="246">
        <f t="shared" ref="E39:E61" si="13">C39/$C$62</f>
        <v>0.33464480967212912</v>
      </c>
      <c r="F39" s="52">
        <f>(C39-B39)/B39</f>
        <v>-0.26580885958490186</v>
      </c>
      <c r="H39" s="39">
        <v>11786.762000000001</v>
      </c>
      <c r="I39" s="147">
        <v>9061.4589999999989</v>
      </c>
      <c r="J39" s="247">
        <f t="shared" ref="J39:J61" si="14">H39/$H$62</f>
        <v>0.38422805697942991</v>
      </c>
      <c r="K39" s="246">
        <f t="shared" ref="K39:K61" si="15">I39/$I$62</f>
        <v>0.29986390488604164</v>
      </c>
      <c r="L39" s="52">
        <f t="shared" ref="L39:L62" si="16">(I39-H39)/H39</f>
        <v>-0.2312172757878713</v>
      </c>
      <c r="N39" s="27">
        <f t="shared" ref="N39:O62" si="17">(H39/B39)*10</f>
        <v>1.9625445627493299</v>
      </c>
      <c r="O39" s="151">
        <f t="shared" si="17"/>
        <v>2.0550102994774631</v>
      </c>
      <c r="P39" s="61">
        <f t="shared" si="7"/>
        <v>4.7115229117955862E-2</v>
      </c>
    </row>
    <row r="40" spans="1:16" ht="20.100000000000001" customHeight="1" x14ac:dyDescent="0.25">
      <c r="A40" s="38" t="s">
        <v>190</v>
      </c>
      <c r="B40" s="19">
        <v>23119.200000000001</v>
      </c>
      <c r="C40" s="140">
        <v>24832.719999999994</v>
      </c>
      <c r="D40" s="247">
        <f t="shared" si="12"/>
        <v>0.16282420180983395</v>
      </c>
      <c r="E40" s="215">
        <f t="shared" si="13"/>
        <v>0.18846220077123671</v>
      </c>
      <c r="F40" s="52">
        <f t="shared" ref="F40:F62" si="18">(C40-B40)/B40</f>
        <v>7.4116751444686366E-2</v>
      </c>
      <c r="H40" s="19">
        <v>4854.3029999999999</v>
      </c>
      <c r="I40" s="140">
        <v>5282.6509999999998</v>
      </c>
      <c r="J40" s="247">
        <f t="shared" si="14"/>
        <v>0.15824188268834286</v>
      </c>
      <c r="K40" s="215">
        <f t="shared" si="15"/>
        <v>0.17481471328294404</v>
      </c>
      <c r="L40" s="52">
        <f t="shared" si="16"/>
        <v>8.8240886487720271E-2</v>
      </c>
      <c r="N40" s="27">
        <f t="shared" si="17"/>
        <v>2.0996846776705076</v>
      </c>
      <c r="O40" s="152">
        <f t="shared" si="17"/>
        <v>2.1272945533151426</v>
      </c>
      <c r="P40" s="52">
        <f t="shared" si="7"/>
        <v>1.3149534279245567E-2</v>
      </c>
    </row>
    <row r="41" spans="1:16" ht="20.100000000000001" customHeight="1" x14ac:dyDescent="0.25">
      <c r="A41" s="38" t="s">
        <v>186</v>
      </c>
      <c r="B41" s="19">
        <v>19839.43</v>
      </c>
      <c r="C41" s="140">
        <v>21079.370000000003</v>
      </c>
      <c r="D41" s="247">
        <f t="shared" si="12"/>
        <v>0.1397253950877225</v>
      </c>
      <c r="E41" s="215">
        <f t="shared" si="13"/>
        <v>0.15997701665670072</v>
      </c>
      <c r="F41" s="52">
        <f t="shared" si="18"/>
        <v>6.2498771386073203E-2</v>
      </c>
      <c r="H41" s="19">
        <v>4649.5509999999995</v>
      </c>
      <c r="I41" s="140">
        <v>5107.2690000000002</v>
      </c>
      <c r="J41" s="247">
        <f t="shared" si="14"/>
        <v>0.15156732158982805</v>
      </c>
      <c r="K41" s="215">
        <f t="shared" si="15"/>
        <v>0.16901093142323209</v>
      </c>
      <c r="L41" s="52">
        <f t="shared" si="16"/>
        <v>9.8443484112767196E-2</v>
      </c>
      <c r="N41" s="27">
        <f t="shared" si="17"/>
        <v>2.3435910205081494</v>
      </c>
      <c r="O41" s="152">
        <f t="shared" si="17"/>
        <v>2.4228755413468237</v>
      </c>
      <c r="P41" s="52">
        <f t="shared" si="7"/>
        <v>3.3830356979898071E-2</v>
      </c>
    </row>
    <row r="42" spans="1:16" ht="20.100000000000001" customHeight="1" x14ac:dyDescent="0.25">
      <c r="A42" s="38" t="s">
        <v>193</v>
      </c>
      <c r="B42" s="19">
        <v>6929.4099999999989</v>
      </c>
      <c r="C42" s="140">
        <v>10243.58</v>
      </c>
      <c r="D42" s="247">
        <f t="shared" si="12"/>
        <v>4.8802538680537445E-2</v>
      </c>
      <c r="E42" s="215">
        <f t="shared" si="13"/>
        <v>7.7741287727491198E-2</v>
      </c>
      <c r="F42" s="52">
        <f t="shared" si="18"/>
        <v>0.47827592825363219</v>
      </c>
      <c r="H42" s="19">
        <v>1608.4860000000001</v>
      </c>
      <c r="I42" s="140">
        <v>2394.634</v>
      </c>
      <c r="J42" s="247">
        <f t="shared" si="14"/>
        <v>5.2433861857787173E-2</v>
      </c>
      <c r="K42" s="215">
        <f t="shared" si="15"/>
        <v>7.924378425294222E-2</v>
      </c>
      <c r="L42" s="52">
        <f t="shared" si="16"/>
        <v>0.48875029064598624</v>
      </c>
      <c r="N42" s="27">
        <f t="shared" si="17"/>
        <v>2.3212452431015054</v>
      </c>
      <c r="O42" s="152">
        <f t="shared" si="17"/>
        <v>2.3376924864158819</v>
      </c>
      <c r="P42" s="52">
        <f t="shared" si="7"/>
        <v>7.0855259103948572E-3</v>
      </c>
    </row>
    <row r="43" spans="1:16" ht="20.100000000000001" customHeight="1" x14ac:dyDescent="0.25">
      <c r="A43" s="38" t="s">
        <v>191</v>
      </c>
      <c r="B43" s="19">
        <v>5784.86</v>
      </c>
      <c r="C43" s="140">
        <v>6113.59</v>
      </c>
      <c r="D43" s="247">
        <f t="shared" si="12"/>
        <v>4.0741687086129103E-2</v>
      </c>
      <c r="E43" s="215">
        <f t="shared" si="13"/>
        <v>4.6397681204999909E-2</v>
      </c>
      <c r="F43" s="52">
        <f t="shared" si="18"/>
        <v>5.6825921457044855E-2</v>
      </c>
      <c r="H43" s="19">
        <v>1844.2280000000001</v>
      </c>
      <c r="I43" s="140">
        <v>2076.9009999999998</v>
      </c>
      <c r="J43" s="247">
        <f t="shared" si="14"/>
        <v>6.0118643361684918E-2</v>
      </c>
      <c r="K43" s="215">
        <f t="shared" si="15"/>
        <v>6.8729290053811953E-2</v>
      </c>
      <c r="L43" s="52">
        <f t="shared" si="16"/>
        <v>0.12616281717878688</v>
      </c>
      <c r="N43" s="27">
        <f t="shared" si="17"/>
        <v>3.1880252936112545</v>
      </c>
      <c r="O43" s="152">
        <f t="shared" si="17"/>
        <v>3.3971872500445728</v>
      </c>
      <c r="P43" s="52">
        <f t="shared" si="7"/>
        <v>6.5608625142490259E-2</v>
      </c>
    </row>
    <row r="44" spans="1:16" ht="20.100000000000001" customHeight="1" x14ac:dyDescent="0.25">
      <c r="A44" s="38" t="s">
        <v>189</v>
      </c>
      <c r="B44" s="19">
        <v>4909.1900000000005</v>
      </c>
      <c r="C44" s="140">
        <v>5347.7099999999991</v>
      </c>
      <c r="D44" s="247">
        <f t="shared" si="12"/>
        <v>3.4574507045348403E-2</v>
      </c>
      <c r="E44" s="215">
        <f t="shared" si="13"/>
        <v>4.0585211595280349E-2</v>
      </c>
      <c r="F44" s="52">
        <f t="shared" si="18"/>
        <v>8.9326345079330516E-2</v>
      </c>
      <c r="H44" s="19">
        <v>1109.5</v>
      </c>
      <c r="I44" s="140">
        <v>1220.4560000000001</v>
      </c>
      <c r="J44" s="247">
        <f t="shared" si="14"/>
        <v>3.6167781212404007E-2</v>
      </c>
      <c r="K44" s="215">
        <f t="shared" si="15"/>
        <v>4.0387613286292957E-2</v>
      </c>
      <c r="L44" s="52">
        <f t="shared" si="16"/>
        <v>0.1000054078413701</v>
      </c>
      <c r="N44" s="27">
        <f t="shared" si="17"/>
        <v>2.2600469731259127</v>
      </c>
      <c r="O44" s="152">
        <f t="shared" si="17"/>
        <v>2.2822030364398973</v>
      </c>
      <c r="P44" s="52">
        <f t="shared" si="7"/>
        <v>9.8033640793492461E-3</v>
      </c>
    </row>
    <row r="45" spans="1:16" ht="20.100000000000001" customHeight="1" x14ac:dyDescent="0.25">
      <c r="A45" s="38" t="s">
        <v>197</v>
      </c>
      <c r="B45" s="19">
        <v>2436.7099999999996</v>
      </c>
      <c r="C45" s="140">
        <v>4247.54</v>
      </c>
      <c r="D45" s="247">
        <f t="shared" si="12"/>
        <v>1.7161292812555816E-2</v>
      </c>
      <c r="E45" s="215">
        <f t="shared" si="13"/>
        <v>3.2235725134574823E-2</v>
      </c>
      <c r="F45" s="52">
        <f t="shared" si="18"/>
        <v>0.74314547073718284</v>
      </c>
      <c r="H45" s="19">
        <v>593.85700000000008</v>
      </c>
      <c r="I45" s="140">
        <v>904.06799999999998</v>
      </c>
      <c r="J45" s="247">
        <f t="shared" si="14"/>
        <v>1.935871117391132E-2</v>
      </c>
      <c r="K45" s="215">
        <f t="shared" si="15"/>
        <v>2.9917628139410433E-2</v>
      </c>
      <c r="L45" s="52">
        <f t="shared" si="16"/>
        <v>0.52236649563783855</v>
      </c>
      <c r="N45" s="27">
        <f t="shared" si="17"/>
        <v>2.4371262891357617</v>
      </c>
      <c r="O45" s="152">
        <f t="shared" si="17"/>
        <v>2.1284508209457709</v>
      </c>
      <c r="P45" s="52">
        <f t="shared" si="7"/>
        <v>-0.12665550799152528</v>
      </c>
    </row>
    <row r="46" spans="1:16" ht="20.100000000000001" customHeight="1" x14ac:dyDescent="0.25">
      <c r="A46" s="38" t="s">
        <v>198</v>
      </c>
      <c r="B46" s="19">
        <v>1393.93</v>
      </c>
      <c r="C46" s="140">
        <v>2834.17</v>
      </c>
      <c r="D46" s="247">
        <f t="shared" si="12"/>
        <v>9.8171882949575177E-3</v>
      </c>
      <c r="E46" s="215">
        <f t="shared" si="13"/>
        <v>2.1509279513473194E-2</v>
      </c>
      <c r="F46" s="52">
        <f t="shared" si="18"/>
        <v>1.033222615195885</v>
      </c>
      <c r="H46" s="19">
        <v>322.00999999999993</v>
      </c>
      <c r="I46" s="140">
        <v>704.23199999999997</v>
      </c>
      <c r="J46" s="247">
        <f t="shared" si="14"/>
        <v>1.0496969110595954E-2</v>
      </c>
      <c r="K46" s="215">
        <f t="shared" si="15"/>
        <v>2.3304608834593513E-2</v>
      </c>
      <c r="L46" s="52">
        <f t="shared" si="16"/>
        <v>1.1869879817396978</v>
      </c>
      <c r="N46" s="27">
        <f t="shared" si="17"/>
        <v>2.3100873071101127</v>
      </c>
      <c r="O46" s="152">
        <f t="shared" si="17"/>
        <v>2.4847909617277719</v>
      </c>
      <c r="P46" s="52">
        <f t="shared" si="7"/>
        <v>7.5626429390762334E-2</v>
      </c>
    </row>
    <row r="47" spans="1:16" ht="20.100000000000001" customHeight="1" x14ac:dyDescent="0.25">
      <c r="A47" s="38" t="s">
        <v>188</v>
      </c>
      <c r="B47" s="19">
        <v>2137.59</v>
      </c>
      <c r="C47" s="140">
        <v>2036.9900000000002</v>
      </c>
      <c r="D47" s="247">
        <f t="shared" si="12"/>
        <v>1.5054646594461873E-2</v>
      </c>
      <c r="E47" s="215">
        <f t="shared" si="13"/>
        <v>1.5459265773101036E-2</v>
      </c>
      <c r="F47" s="52">
        <f t="shared" si="18"/>
        <v>-4.7062345912920578E-2</v>
      </c>
      <c r="H47" s="19">
        <v>642.41399999999987</v>
      </c>
      <c r="I47" s="140">
        <v>638.53800000000001</v>
      </c>
      <c r="J47" s="247">
        <f t="shared" si="14"/>
        <v>2.0941585398634791E-2</v>
      </c>
      <c r="K47" s="215">
        <f t="shared" si="15"/>
        <v>2.1130647735438993E-2</v>
      </c>
      <c r="L47" s="52">
        <f t="shared" si="16"/>
        <v>-6.0334924207751757E-3</v>
      </c>
      <c r="N47" s="27">
        <f t="shared" si="17"/>
        <v>3.005319074284591</v>
      </c>
      <c r="O47" s="152">
        <f t="shared" si="17"/>
        <v>3.1347134742929517</v>
      </c>
      <c r="P47" s="52">
        <f t="shared" si="7"/>
        <v>4.3055128859874121E-2</v>
      </c>
    </row>
    <row r="48" spans="1:16" ht="20.100000000000001" customHeight="1" x14ac:dyDescent="0.25">
      <c r="A48" s="38" t="s">
        <v>194</v>
      </c>
      <c r="B48" s="19">
        <v>1890.69</v>
      </c>
      <c r="C48" s="140">
        <v>2010.2400000000002</v>
      </c>
      <c r="D48" s="247">
        <f t="shared" si="12"/>
        <v>1.3315776070099093E-2</v>
      </c>
      <c r="E48" s="215">
        <f t="shared" si="13"/>
        <v>1.5256252817990578E-2</v>
      </c>
      <c r="F48" s="52">
        <f t="shared" si="18"/>
        <v>6.3230883962997725E-2</v>
      </c>
      <c r="H48" s="19">
        <v>526.96</v>
      </c>
      <c r="I48" s="140">
        <v>560.34800000000007</v>
      </c>
      <c r="J48" s="247">
        <f t="shared" si="14"/>
        <v>1.7177984666686269E-2</v>
      </c>
      <c r="K48" s="215">
        <f t="shared" si="15"/>
        <v>1.8543166103282452E-2</v>
      </c>
      <c r="L48" s="52">
        <f t="shared" si="16"/>
        <v>6.3359647791103743E-2</v>
      </c>
      <c r="N48" s="27">
        <f t="shared" si="17"/>
        <v>2.7871306242694467</v>
      </c>
      <c r="O48" s="152">
        <f t="shared" si="17"/>
        <v>2.7874681630054123</v>
      </c>
      <c r="P48" s="52">
        <f t="shared" si="7"/>
        <v>1.2110617745234758E-4</v>
      </c>
    </row>
    <row r="49" spans="1:16" ht="20.100000000000001" customHeight="1" x14ac:dyDescent="0.25">
      <c r="A49" s="38" t="s">
        <v>202</v>
      </c>
      <c r="B49" s="19">
        <v>7577.8899999999994</v>
      </c>
      <c r="C49" s="140">
        <v>2668.9900000000002</v>
      </c>
      <c r="D49" s="247">
        <f t="shared" si="12"/>
        <v>5.3369662040759304E-2</v>
      </c>
      <c r="E49" s="215">
        <f t="shared" si="13"/>
        <v>2.0255684002252802E-2</v>
      </c>
      <c r="F49" s="52">
        <f t="shared" si="18"/>
        <v>-0.64779245937853414</v>
      </c>
      <c r="H49" s="19">
        <v>1124.432</v>
      </c>
      <c r="I49" s="140">
        <v>514.78200000000004</v>
      </c>
      <c r="J49" s="247">
        <f t="shared" si="14"/>
        <v>3.6654538588756974E-2</v>
      </c>
      <c r="K49" s="215">
        <f t="shared" si="15"/>
        <v>1.7035285452932723E-2</v>
      </c>
      <c r="L49" s="52">
        <f t="shared" si="16"/>
        <v>-0.54218485421973051</v>
      </c>
      <c r="N49" s="27">
        <f t="shared" si="17"/>
        <v>1.4838325708079692</v>
      </c>
      <c r="O49" s="152">
        <f t="shared" si="17"/>
        <v>1.9287520747548696</v>
      </c>
      <c r="P49" s="52">
        <f t="shared" si="7"/>
        <v>0.29984481585050743</v>
      </c>
    </row>
    <row r="50" spans="1:16" ht="20.100000000000001" customHeight="1" x14ac:dyDescent="0.25">
      <c r="A50" s="38" t="s">
        <v>192</v>
      </c>
      <c r="B50" s="19">
        <v>1478.71</v>
      </c>
      <c r="C50" s="140">
        <v>1536.9700000000003</v>
      </c>
      <c r="D50" s="247">
        <f t="shared" si="12"/>
        <v>1.0414277979264834E-2</v>
      </c>
      <c r="E50" s="215">
        <f t="shared" si="13"/>
        <v>1.1664479312752199E-2</v>
      </c>
      <c r="F50" s="52">
        <f t="shared" si="18"/>
        <v>3.939920606474577E-2</v>
      </c>
      <c r="H50" s="19">
        <v>356.61799999999999</v>
      </c>
      <c r="I50" s="140">
        <v>420.88499999999999</v>
      </c>
      <c r="J50" s="247">
        <f t="shared" si="14"/>
        <v>1.1625130058950059E-2</v>
      </c>
      <c r="K50" s="215">
        <f t="shared" si="15"/>
        <v>1.3928024130326214E-2</v>
      </c>
      <c r="L50" s="52">
        <f t="shared" si="16"/>
        <v>0.18021244020212102</v>
      </c>
      <c r="N50" s="27">
        <f t="shared" si="17"/>
        <v>2.4116831562645817</v>
      </c>
      <c r="O50" s="152">
        <f t="shared" si="17"/>
        <v>2.7384073859606883</v>
      </c>
      <c r="P50" s="52">
        <f t="shared" si="7"/>
        <v>0.13547560294038152</v>
      </c>
    </row>
    <row r="51" spans="1:16" ht="20.100000000000001" customHeight="1" x14ac:dyDescent="0.25">
      <c r="A51" s="38" t="s">
        <v>195</v>
      </c>
      <c r="B51" s="19">
        <v>1275.08</v>
      </c>
      <c r="C51" s="140">
        <v>1206.29</v>
      </c>
      <c r="D51" s="247">
        <f t="shared" si="12"/>
        <v>8.9801499724766875E-3</v>
      </c>
      <c r="E51" s="215">
        <f t="shared" si="13"/>
        <v>9.1548597241194341E-3</v>
      </c>
      <c r="F51" s="52">
        <f t="shared" si="18"/>
        <v>-5.3949556106283499E-2</v>
      </c>
      <c r="H51" s="19">
        <v>354.82499999999993</v>
      </c>
      <c r="I51" s="140">
        <v>359.94399999999996</v>
      </c>
      <c r="J51" s="247">
        <f t="shared" si="14"/>
        <v>1.1566681359793825E-2</v>
      </c>
      <c r="K51" s="215">
        <f t="shared" si="15"/>
        <v>1.19113504106018E-2</v>
      </c>
      <c r="L51" s="52">
        <f t="shared" si="16"/>
        <v>1.4426830127527736E-2</v>
      </c>
      <c r="N51" s="27">
        <f t="shared" si="17"/>
        <v>2.7827665715092382</v>
      </c>
      <c r="O51" s="152">
        <f t="shared" si="17"/>
        <v>2.983892762105298</v>
      </c>
      <c r="P51" s="52">
        <f t="shared" si="7"/>
        <v>7.2275624069674874E-2</v>
      </c>
    </row>
    <row r="52" spans="1:16" ht="20.100000000000001" customHeight="1" x14ac:dyDescent="0.25">
      <c r="A52" s="38" t="s">
        <v>203</v>
      </c>
      <c r="B52" s="19">
        <v>1222.8</v>
      </c>
      <c r="C52" s="140">
        <v>1322.53</v>
      </c>
      <c r="D52" s="247">
        <f t="shared" si="12"/>
        <v>8.6119517099668211E-3</v>
      </c>
      <c r="E52" s="215">
        <f t="shared" si="13"/>
        <v>1.0037036393354563E-2</v>
      </c>
      <c r="F52" s="52">
        <f t="shared" si="18"/>
        <v>8.1558717697088667E-2</v>
      </c>
      <c r="H52" s="19">
        <v>295.76499999999999</v>
      </c>
      <c r="I52" s="140">
        <v>308.33499999999998</v>
      </c>
      <c r="J52" s="247">
        <f t="shared" si="14"/>
        <v>9.6414274991317439E-3</v>
      </c>
      <c r="K52" s="215">
        <f t="shared" si="15"/>
        <v>1.0203493401342726E-2</v>
      </c>
      <c r="L52" s="52">
        <f t="shared" si="16"/>
        <v>4.249995773671663E-2</v>
      </c>
      <c r="N52" s="27">
        <f t="shared" si="17"/>
        <v>2.4187520444880604</v>
      </c>
      <c r="O52" s="152">
        <f t="shared" si="17"/>
        <v>2.3314026902981406</v>
      </c>
      <c r="P52" s="52">
        <f t="shared" si="7"/>
        <v>-3.611339756341482E-2</v>
      </c>
    </row>
    <row r="53" spans="1:16" ht="20.100000000000001" customHeight="1" x14ac:dyDescent="0.25">
      <c r="A53" s="38" t="s">
        <v>199</v>
      </c>
      <c r="B53" s="19">
        <v>802.62000000000012</v>
      </c>
      <c r="C53" s="140">
        <v>773.6099999999999</v>
      </c>
      <c r="D53" s="247">
        <f t="shared" si="12"/>
        <v>5.6527025527098231E-3</v>
      </c>
      <c r="E53" s="215">
        <f t="shared" si="13"/>
        <v>5.871134661794457E-3</v>
      </c>
      <c r="F53" s="52">
        <f t="shared" si="18"/>
        <v>-3.6144127980862945E-2</v>
      </c>
      <c r="H53" s="19">
        <v>219.41</v>
      </c>
      <c r="I53" s="140">
        <v>211.00399999999996</v>
      </c>
      <c r="J53" s="247">
        <f t="shared" si="14"/>
        <v>7.1523865487278619E-3</v>
      </c>
      <c r="K53" s="215">
        <f t="shared" si="15"/>
        <v>6.9825933535178301E-3</v>
      </c>
      <c r="L53" s="52">
        <f t="shared" si="16"/>
        <v>-3.831183628822768E-2</v>
      </c>
      <c r="N53" s="27">
        <f t="shared" si="17"/>
        <v>2.7336722234681416</v>
      </c>
      <c r="O53" s="152">
        <f t="shared" si="17"/>
        <v>2.7275242047026276</v>
      </c>
      <c r="P53" s="52">
        <f t="shared" si="7"/>
        <v>-2.2489963181153579E-3</v>
      </c>
    </row>
    <row r="54" spans="1:16" ht="20.100000000000001" customHeight="1" x14ac:dyDescent="0.25">
      <c r="A54" s="38" t="s">
        <v>201</v>
      </c>
      <c r="B54" s="19">
        <v>349.13</v>
      </c>
      <c r="C54" s="140">
        <v>427.21</v>
      </c>
      <c r="D54" s="247">
        <f t="shared" si="12"/>
        <v>2.4588572951428824E-3</v>
      </c>
      <c r="E54" s="215">
        <f t="shared" si="13"/>
        <v>3.2422117589808947E-3</v>
      </c>
      <c r="F54" s="52">
        <f t="shared" si="18"/>
        <v>0.22364162346403915</v>
      </c>
      <c r="H54" s="19">
        <v>86.06</v>
      </c>
      <c r="I54" s="140">
        <v>103.27799999999999</v>
      </c>
      <c r="J54" s="247">
        <f t="shared" si="14"/>
        <v>2.8054071664168445E-3</v>
      </c>
      <c r="K54" s="215">
        <f t="shared" si="15"/>
        <v>3.4176995524474161E-3</v>
      </c>
      <c r="L54" s="52">
        <f t="shared" si="16"/>
        <v>0.20006971880083649</v>
      </c>
      <c r="N54" s="27">
        <f t="shared" si="17"/>
        <v>2.4649843897688544</v>
      </c>
      <c r="O54" s="152">
        <f t="shared" si="17"/>
        <v>2.4174995903653942</v>
      </c>
      <c r="P54" s="52">
        <f t="shared" si="7"/>
        <v>-1.926373229808279E-2</v>
      </c>
    </row>
    <row r="55" spans="1:16" ht="20.100000000000001" customHeight="1" x14ac:dyDescent="0.25">
      <c r="A55" s="38" t="s">
        <v>204</v>
      </c>
      <c r="B55" s="19">
        <v>152.43</v>
      </c>
      <c r="C55" s="140">
        <v>187.69999999999996</v>
      </c>
      <c r="D55" s="247">
        <f t="shared" si="12"/>
        <v>1.0735359822949318E-3</v>
      </c>
      <c r="E55" s="215">
        <f t="shared" si="13"/>
        <v>1.4245058569806743E-3</v>
      </c>
      <c r="F55" s="52">
        <f t="shared" si="18"/>
        <v>0.23138489798596046</v>
      </c>
      <c r="H55" s="19">
        <v>76.53</v>
      </c>
      <c r="I55" s="140">
        <v>86.515999999999991</v>
      </c>
      <c r="J55" s="247">
        <f t="shared" si="14"/>
        <v>2.4947456477559969E-3</v>
      </c>
      <c r="K55" s="215">
        <f t="shared" si="15"/>
        <v>2.863007557074504E-3</v>
      </c>
      <c r="L55" s="52">
        <f t="shared" si="16"/>
        <v>0.13048477721155088</v>
      </c>
      <c r="N55" s="27">
        <f t="shared" ref="N55:N56" si="19">(H55/B55)*10</f>
        <v>5.0206652233812239</v>
      </c>
      <c r="O55" s="152">
        <f t="shared" ref="O55:O56" si="20">(I55/C55)*10</f>
        <v>4.6092701118806616</v>
      </c>
      <c r="P55" s="52">
        <f t="shared" ref="P55:P56" si="21">(O55-N55)/N55</f>
        <v>-8.1940359135019875E-2</v>
      </c>
    </row>
    <row r="56" spans="1:16" ht="20.100000000000001" customHeight="1" x14ac:dyDescent="0.25">
      <c r="A56" s="38" t="s">
        <v>205</v>
      </c>
      <c r="B56" s="19">
        <v>171.04</v>
      </c>
      <c r="C56" s="140">
        <v>192.00999999999996</v>
      </c>
      <c r="D56" s="247">
        <f t="shared" si="12"/>
        <v>1.2046027318226408E-3</v>
      </c>
      <c r="E56" s="215">
        <f t="shared" si="13"/>
        <v>1.4572156078788453E-3</v>
      </c>
      <c r="F56" s="52">
        <f t="shared" si="18"/>
        <v>0.12260289990645447</v>
      </c>
      <c r="H56" s="19">
        <v>69.013000000000005</v>
      </c>
      <c r="I56" s="140">
        <v>75.316999999999993</v>
      </c>
      <c r="J56" s="247">
        <f t="shared" si="14"/>
        <v>2.2497044477797546E-3</v>
      </c>
      <c r="K56" s="215">
        <f t="shared" si="15"/>
        <v>2.4924076491768046E-3</v>
      </c>
      <c r="L56" s="52">
        <f t="shared" ref="L56:L57" si="22">(I56-H56)/H56</f>
        <v>9.134510889252731E-2</v>
      </c>
      <c r="N56" s="27">
        <f t="shared" si="19"/>
        <v>4.0349041159962589</v>
      </c>
      <c r="O56" s="152">
        <f t="shared" si="20"/>
        <v>3.9225561168689134</v>
      </c>
      <c r="P56" s="52">
        <f t="shared" si="21"/>
        <v>-2.7844031951576038E-2</v>
      </c>
    </row>
    <row r="57" spans="1:16" ht="20.100000000000001" customHeight="1" x14ac:dyDescent="0.25">
      <c r="A57" s="38" t="s">
        <v>200</v>
      </c>
      <c r="B57" s="19">
        <v>183.15</v>
      </c>
      <c r="C57" s="140">
        <v>201.94999999999996</v>
      </c>
      <c r="D57" s="247">
        <f t="shared" si="12"/>
        <v>1.2898911969908599E-3</v>
      </c>
      <c r="E57" s="215">
        <f t="shared" si="13"/>
        <v>1.5326529452170867E-3</v>
      </c>
      <c r="F57" s="52">
        <f t="shared" si="18"/>
        <v>0.1026481026481024</v>
      </c>
      <c r="H57" s="19">
        <v>52.098999999999997</v>
      </c>
      <c r="I57" s="140">
        <v>55.030999999999999</v>
      </c>
      <c r="J57" s="247">
        <f t="shared" si="14"/>
        <v>1.6983372991302714E-3</v>
      </c>
      <c r="K57" s="215">
        <f t="shared" si="15"/>
        <v>1.8210986276916068E-3</v>
      </c>
      <c r="L57" s="52">
        <f t="shared" si="22"/>
        <v>5.6277471736501702E-2</v>
      </c>
      <c r="N57" s="27">
        <f t="shared" ref="N57:N58" si="23">(H57/B57)*10</f>
        <v>2.8446082446082444</v>
      </c>
      <c r="O57" s="152">
        <f t="shared" ref="O57:O58" si="24">(I57/C57)*10</f>
        <v>2.7249814310472891</v>
      </c>
      <c r="P57" s="52">
        <f t="shared" ref="P57:P58" si="25">(O57-N57)/N57</f>
        <v>-4.2053879928000464E-2</v>
      </c>
    </row>
    <row r="58" spans="1:16" ht="20.100000000000001" customHeight="1" x14ac:dyDescent="0.25">
      <c r="A58" s="38" t="s">
        <v>213</v>
      </c>
      <c r="B58" s="19">
        <v>110.6</v>
      </c>
      <c r="C58" s="140">
        <v>154.01999999999998</v>
      </c>
      <c r="D58" s="247">
        <f t="shared" si="12"/>
        <v>7.7893511540916781E-4</v>
      </c>
      <c r="E58" s="215">
        <f t="shared" si="13"/>
        <v>1.1688992652752448E-3</v>
      </c>
      <c r="F58" s="52">
        <f t="shared" si="18"/>
        <v>0.39258589511754061</v>
      </c>
      <c r="H58" s="19">
        <v>36.185000000000002</v>
      </c>
      <c r="I58" s="140">
        <v>47.448999999999998</v>
      </c>
      <c r="J58" s="247">
        <f t="shared" si="14"/>
        <v>1.1795684210642984E-3</v>
      </c>
      <c r="K58" s="215">
        <f t="shared" si="15"/>
        <v>1.5701933234965573E-3</v>
      </c>
      <c r="L58" s="52">
        <f t="shared" si="16"/>
        <v>0.31128920823545653</v>
      </c>
      <c r="N58" s="27">
        <f t="shared" si="23"/>
        <v>3.2716998191681741</v>
      </c>
      <c r="O58" s="152">
        <f t="shared" si="24"/>
        <v>3.0807038047006885</v>
      </c>
      <c r="P58" s="52">
        <f t="shared" si="25"/>
        <v>-5.8378220810014932E-2</v>
      </c>
    </row>
    <row r="59" spans="1:16" ht="20.100000000000001" customHeight="1" x14ac:dyDescent="0.25">
      <c r="A59" s="38" t="s">
        <v>196</v>
      </c>
      <c r="B59" s="19">
        <v>54.5</v>
      </c>
      <c r="C59" s="140">
        <v>113.44000000000001</v>
      </c>
      <c r="D59" s="247">
        <f t="shared" ref="D59" si="26">B59/$B$62</f>
        <v>3.8383330732187746E-4</v>
      </c>
      <c r="E59" s="215">
        <f t="shared" ref="E59" si="27">C59/$C$62</f>
        <v>8.6092671505534223E-4</v>
      </c>
      <c r="F59" s="52">
        <f t="shared" si="18"/>
        <v>1.081467889908257</v>
      </c>
      <c r="H59" s="19">
        <v>26.878000000000004</v>
      </c>
      <c r="I59" s="140">
        <v>37.620000000000005</v>
      </c>
      <c r="J59" s="247">
        <f t="shared" ref="J59:J60" si="28">H59/$H$62</f>
        <v>8.7617631674357364E-4</v>
      </c>
      <c r="K59" s="215">
        <f t="shared" ref="K59:K60" si="29">I59/$I$62</f>
        <v>1.2449297736504563E-3</v>
      </c>
      <c r="L59" s="52">
        <f t="shared" si="16"/>
        <v>0.39965771262742761</v>
      </c>
      <c r="N59" s="27">
        <f t="shared" ref="N59:N60" si="30">(H59/B59)*10</f>
        <v>4.9317431192660557</v>
      </c>
      <c r="O59" s="152">
        <f t="shared" ref="O59:O60" si="31">(I59/C59)*10</f>
        <v>3.316290550070522</v>
      </c>
      <c r="P59" s="52">
        <f t="shared" ref="P59:P60" si="32">(O59-N59)/N59</f>
        <v>-0.32756218848558888</v>
      </c>
    </row>
    <row r="60" spans="1:16" ht="20.100000000000001" customHeight="1" x14ac:dyDescent="0.25">
      <c r="A60" s="38" t="s">
        <v>235</v>
      </c>
      <c r="B60" s="19">
        <v>37.190000000000005</v>
      </c>
      <c r="C60" s="140">
        <v>58.470000000000006</v>
      </c>
      <c r="D60" s="247">
        <f t="shared" si="12"/>
        <v>2.6192221466606654E-4</v>
      </c>
      <c r="E60" s="215">
        <f t="shared" si="13"/>
        <v>4.4374457889003756E-4</v>
      </c>
      <c r="F60" s="52">
        <f t="shared" si="18"/>
        <v>0.57219682710406017</v>
      </c>
      <c r="H60" s="19">
        <v>11.359999999999998</v>
      </c>
      <c r="I60" s="140">
        <v>14.949</v>
      </c>
      <c r="J60" s="247">
        <f t="shared" si="28"/>
        <v>3.7031635382867001E-4</v>
      </c>
      <c r="K60" s="215">
        <f t="shared" si="29"/>
        <v>4.9469577847689175E-4</v>
      </c>
      <c r="L60" s="52">
        <f t="shared" si="16"/>
        <v>0.31593309859154955</v>
      </c>
      <c r="N60" s="27">
        <f t="shared" si="30"/>
        <v>3.0545845657434785</v>
      </c>
      <c r="O60" s="152">
        <f t="shared" si="31"/>
        <v>2.5566957414058491</v>
      </c>
      <c r="P60" s="52">
        <f t="shared" si="32"/>
        <v>-0.16299723043236305</v>
      </c>
    </row>
    <row r="61" spans="1:16" ht="20.100000000000001" customHeight="1" thickBot="1" x14ac:dyDescent="0.3">
      <c r="A61" s="8" t="s">
        <v>17</v>
      </c>
      <c r="B61" s="19">
        <f>B62-SUM(B39:B60)</f>
        <v>74.000000000029104</v>
      </c>
      <c r="C61" s="140">
        <f>C62-SUM(C39:C60)</f>
        <v>81.419999999983702</v>
      </c>
      <c r="D61" s="247">
        <f t="shared" si="12"/>
        <v>5.2116816040055235E-4</v>
      </c>
      <c r="E61" s="215">
        <f t="shared" si="13"/>
        <v>6.1791831047066227E-4</v>
      </c>
      <c r="F61" s="52">
        <f t="shared" si="18"/>
        <v>0.1002702702696173</v>
      </c>
      <c r="H61" s="19">
        <f>H62-SUM(H39:H60)</f>
        <v>29.228000000002794</v>
      </c>
      <c r="I61" s="140">
        <f>I62-SUM(I39:I60)</f>
        <v>32.906000000002678</v>
      </c>
      <c r="J61" s="247">
        <f t="shared" si="14"/>
        <v>9.5278225261491239E-4</v>
      </c>
      <c r="K61" s="215">
        <f t="shared" si="15"/>
        <v>1.0889329912744615E-3</v>
      </c>
      <c r="L61" s="52">
        <f t="shared" si="16"/>
        <v>0.1258382373066762</v>
      </c>
      <c r="N61" s="27">
        <f t="shared" si="17"/>
        <v>3.9497297297285536</v>
      </c>
      <c r="O61" s="152">
        <f t="shared" si="17"/>
        <v>4.041513141735356</v>
      </c>
      <c r="P61" s="52">
        <f t="shared" si="7"/>
        <v>2.3237896840377036E-2</v>
      </c>
    </row>
    <row r="62" spans="1:16" ht="26.25" customHeight="1" thickBot="1" x14ac:dyDescent="0.3">
      <c r="A62" s="12" t="s">
        <v>18</v>
      </c>
      <c r="B62" s="17">
        <v>141988.71999999997</v>
      </c>
      <c r="C62" s="145">
        <v>131764.99</v>
      </c>
      <c r="D62" s="253">
        <f>SUM(D39:D61)</f>
        <v>1.0000000000000002</v>
      </c>
      <c r="E62" s="254">
        <f>SUM(E39:E61)</f>
        <v>0.99999999999999978</v>
      </c>
      <c r="F62" s="57">
        <f t="shared" si="18"/>
        <v>-7.200381833148424E-2</v>
      </c>
      <c r="G62" s="1"/>
      <c r="H62" s="17">
        <v>30676.474000000002</v>
      </c>
      <c r="I62" s="145">
        <v>30218.571999999993</v>
      </c>
      <c r="J62" s="253">
        <f>SUM(J39:J61)</f>
        <v>1</v>
      </c>
      <c r="K62" s="254">
        <f>SUM(K39:K61)</f>
        <v>1.0000000000000002</v>
      </c>
      <c r="L62" s="57">
        <f t="shared" si="16"/>
        <v>-1.4926813296730554E-2</v>
      </c>
      <c r="M62" s="1"/>
      <c r="N62" s="29">
        <f t="shared" si="17"/>
        <v>2.1604866921823089</v>
      </c>
      <c r="O62" s="146">
        <f t="shared" si="17"/>
        <v>2.2933688227806184</v>
      </c>
      <c r="P62" s="57">
        <f t="shared" si="7"/>
        <v>6.1505646426400863E-2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B5</f>
        <v>jan-out</v>
      </c>
      <c r="C66" s="344"/>
      <c r="D66" s="352" t="str">
        <f>B5</f>
        <v>jan-out</v>
      </c>
      <c r="E66" s="344"/>
      <c r="F66" s="131" t="str">
        <f>F37</f>
        <v>2022/2021</v>
      </c>
      <c r="H66" s="339" t="str">
        <f>B5</f>
        <v>jan-out</v>
      </c>
      <c r="I66" s="344"/>
      <c r="J66" s="352" t="str">
        <f>B5</f>
        <v>jan-out</v>
      </c>
      <c r="K66" s="340"/>
      <c r="L66" s="131" t="str">
        <f>L37</f>
        <v>2022/2021</v>
      </c>
      <c r="N66" s="339" t="str">
        <f>B5</f>
        <v>jan-out</v>
      </c>
      <c r="O66" s="340"/>
      <c r="P66" s="131" t="str">
        <f>P37</f>
        <v>2022/2021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153</v>
      </c>
      <c r="B68" s="39">
        <v>56584.42</v>
      </c>
      <c r="C68" s="147">
        <v>57302.539999999994</v>
      </c>
      <c r="D68" s="247">
        <f>B68/$B$96</f>
        <v>0.39159413144659422</v>
      </c>
      <c r="E68" s="246">
        <f>C68/$C$96</f>
        <v>0.38901325899368289</v>
      </c>
      <c r="F68" s="61">
        <f t="shared" ref="F68:F94" si="33">(C68-B68)/B68</f>
        <v>1.2691125931837693E-2</v>
      </c>
      <c r="H68" s="19">
        <v>15030.335000000001</v>
      </c>
      <c r="I68" s="147">
        <v>16714.690999999999</v>
      </c>
      <c r="J68" s="245">
        <f>H68/$H$96</f>
        <v>0.40521258925127374</v>
      </c>
      <c r="K68" s="246">
        <f>I68/$I$96</f>
        <v>0.40652232437394115</v>
      </c>
      <c r="L68" s="61">
        <f t="shared" ref="L68:L96" si="34">(I68-H68)/H68</f>
        <v>0.11206376970307035</v>
      </c>
      <c r="N68" s="41">
        <f t="shared" ref="N68:O96" si="35">(H68/B68)*10</f>
        <v>2.6562673965731203</v>
      </c>
      <c r="O68" s="149">
        <f t="shared" si="35"/>
        <v>2.9169197386363677</v>
      </c>
      <c r="P68" s="61">
        <f t="shared" si="7"/>
        <v>9.8127297876530739E-2</v>
      </c>
    </row>
    <row r="69" spans="1:16" ht="20.100000000000001" customHeight="1" x14ac:dyDescent="0.25">
      <c r="A69" s="38" t="s">
        <v>156</v>
      </c>
      <c r="B69" s="19">
        <v>13627.519999999999</v>
      </c>
      <c r="C69" s="140">
        <v>14004.680000000002</v>
      </c>
      <c r="D69" s="247">
        <f t="shared" ref="D69:D95" si="36">B69/$B$96</f>
        <v>9.4309650221228586E-2</v>
      </c>
      <c r="E69" s="215">
        <f t="shared" ref="E69:E95" si="37">C69/$C$96</f>
        <v>9.507442790430673E-2</v>
      </c>
      <c r="F69" s="52">
        <f t="shared" si="33"/>
        <v>2.7676349034894354E-2</v>
      </c>
      <c r="H69" s="19">
        <v>4328.2030000000004</v>
      </c>
      <c r="I69" s="140">
        <v>4932.3649999999998</v>
      </c>
      <c r="J69" s="214">
        <f t="shared" ref="J69:J96" si="38">H69/$H$96</f>
        <v>0.11668684326963642</v>
      </c>
      <c r="K69" s="215">
        <f t="shared" ref="K69:K96" si="39">I69/$I$96</f>
        <v>0.11996132530722071</v>
      </c>
      <c r="L69" s="52">
        <f t="shared" si="34"/>
        <v>0.13958726057904383</v>
      </c>
      <c r="N69" s="40">
        <f t="shared" si="35"/>
        <v>3.1760753240501578</v>
      </c>
      <c r="O69" s="143">
        <f t="shared" si="35"/>
        <v>3.5219405227395404</v>
      </c>
      <c r="P69" s="52">
        <f t="shared" si="7"/>
        <v>0.10889703908165893</v>
      </c>
    </row>
    <row r="70" spans="1:16" ht="20.100000000000001" customHeight="1" x14ac:dyDescent="0.25">
      <c r="A70" s="38" t="s">
        <v>155</v>
      </c>
      <c r="B70" s="19">
        <v>23264.000000000004</v>
      </c>
      <c r="C70" s="140">
        <v>20659.88</v>
      </c>
      <c r="D70" s="247">
        <f t="shared" si="36"/>
        <v>0.16099919154377776</v>
      </c>
      <c r="E70" s="215">
        <f t="shared" si="37"/>
        <v>0.14025499130088143</v>
      </c>
      <c r="F70" s="52">
        <f t="shared" si="33"/>
        <v>-0.11193775790921605</v>
      </c>
      <c r="H70" s="19">
        <v>5142.8649999999989</v>
      </c>
      <c r="I70" s="140">
        <v>4700.0610000000006</v>
      </c>
      <c r="J70" s="214">
        <f t="shared" si="38"/>
        <v>0.13864984664811206</v>
      </c>
      <c r="K70" s="215">
        <f t="shared" si="39"/>
        <v>0.1143113996196107</v>
      </c>
      <c r="L70" s="52">
        <f t="shared" si="34"/>
        <v>-8.6100646235123493E-2</v>
      </c>
      <c r="N70" s="40">
        <f t="shared" si="35"/>
        <v>2.2106537998624476</v>
      </c>
      <c r="O70" s="143">
        <f t="shared" si="35"/>
        <v>2.2749701353541258</v>
      </c>
      <c r="P70" s="52">
        <f t="shared" si="7"/>
        <v>2.9093807223763476E-2</v>
      </c>
    </row>
    <row r="71" spans="1:16" ht="20.100000000000001" customHeight="1" x14ac:dyDescent="0.25">
      <c r="A71" s="38" t="s">
        <v>154</v>
      </c>
      <c r="B71" s="19">
        <v>15340.23</v>
      </c>
      <c r="C71" s="140">
        <v>16180.21</v>
      </c>
      <c r="D71" s="247">
        <f t="shared" si="36"/>
        <v>0.1061625098046598</v>
      </c>
      <c r="E71" s="215">
        <f t="shared" si="37"/>
        <v>0.10984358151143349</v>
      </c>
      <c r="F71" s="52">
        <f t="shared" si="33"/>
        <v>5.4756675747364911E-2</v>
      </c>
      <c r="H71" s="19">
        <v>3586.8960000000006</v>
      </c>
      <c r="I71" s="140">
        <v>4336.143</v>
      </c>
      <c r="J71" s="214">
        <f t="shared" si="38"/>
        <v>9.6701465106069626E-2</v>
      </c>
      <c r="K71" s="215">
        <f t="shared" si="39"/>
        <v>0.10546045578573929</v>
      </c>
      <c r="L71" s="52">
        <f t="shared" si="34"/>
        <v>0.2088845062694874</v>
      </c>
      <c r="N71" s="40">
        <f t="shared" si="35"/>
        <v>2.338228305572994</v>
      </c>
      <c r="O71" s="143">
        <f t="shared" si="35"/>
        <v>2.6799052669897367</v>
      </c>
      <c r="P71" s="52">
        <f t="shared" si="7"/>
        <v>0.14612643282197083</v>
      </c>
    </row>
    <row r="72" spans="1:16" ht="20.100000000000001" customHeight="1" x14ac:dyDescent="0.25">
      <c r="A72" s="38" t="s">
        <v>158</v>
      </c>
      <c r="B72" s="19">
        <v>7395.5500000000011</v>
      </c>
      <c r="C72" s="140">
        <v>6209.74</v>
      </c>
      <c r="D72" s="247">
        <f t="shared" si="36"/>
        <v>5.1181119799758666E-2</v>
      </c>
      <c r="E72" s="215">
        <f t="shared" si="37"/>
        <v>4.2156441841904958E-2</v>
      </c>
      <c r="F72" s="52">
        <f t="shared" si="33"/>
        <v>-0.16034101588117194</v>
      </c>
      <c r="H72" s="19">
        <v>2042.2799999999997</v>
      </c>
      <c r="I72" s="140">
        <v>1809.415</v>
      </c>
      <c r="J72" s="214">
        <f t="shared" si="38"/>
        <v>5.5059156484276048E-2</v>
      </c>
      <c r="K72" s="215">
        <f t="shared" si="39"/>
        <v>4.4007250361796979E-2</v>
      </c>
      <c r="L72" s="52">
        <f t="shared" si="34"/>
        <v>-0.11402207336897968</v>
      </c>
      <c r="N72" s="40">
        <f t="shared" si="35"/>
        <v>2.7614984686737287</v>
      </c>
      <c r="O72" s="143">
        <f t="shared" si="35"/>
        <v>2.9138337514936214</v>
      </c>
      <c r="P72" s="52">
        <f t="shared" ref="P72:P86" si="40">(O72-N72)/N72</f>
        <v>5.5163993226132454E-2</v>
      </c>
    </row>
    <row r="73" spans="1:16" ht="20.100000000000001" customHeight="1" x14ac:dyDescent="0.25">
      <c r="A73" s="38" t="s">
        <v>164</v>
      </c>
      <c r="B73" s="19">
        <v>5552.53</v>
      </c>
      <c r="C73" s="140">
        <v>7755.42</v>
      </c>
      <c r="D73" s="247">
        <f t="shared" si="36"/>
        <v>3.8426446054959262E-2</v>
      </c>
      <c r="E73" s="215">
        <f t="shared" si="37"/>
        <v>5.2649694220618992E-2</v>
      </c>
      <c r="F73" s="52">
        <f t="shared" si="33"/>
        <v>0.39673626256859496</v>
      </c>
      <c r="H73" s="19">
        <v>1211.1140000000003</v>
      </c>
      <c r="I73" s="140">
        <v>1671.6279999999999</v>
      </c>
      <c r="J73" s="214">
        <f t="shared" si="38"/>
        <v>3.2651211022140705E-2</v>
      </c>
      <c r="K73" s="215">
        <f t="shared" si="39"/>
        <v>4.0656097085406039E-2</v>
      </c>
      <c r="L73" s="52">
        <f t="shared" si="34"/>
        <v>0.38024001043667199</v>
      </c>
      <c r="N73" s="40">
        <f t="shared" si="35"/>
        <v>2.1811930777501436</v>
      </c>
      <c r="O73" s="143">
        <f t="shared" si="35"/>
        <v>2.1554319430798072</v>
      </c>
      <c r="P73" s="52">
        <f t="shared" si="40"/>
        <v>-1.1810570523590901E-2</v>
      </c>
    </row>
    <row r="74" spans="1:16" ht="20.100000000000001" customHeight="1" x14ac:dyDescent="0.25">
      <c r="A74" s="38" t="s">
        <v>161</v>
      </c>
      <c r="B74" s="19">
        <v>4727.6500000000005</v>
      </c>
      <c r="C74" s="140">
        <v>4136.4799999999996</v>
      </c>
      <c r="D74" s="247">
        <f t="shared" si="36"/>
        <v>3.2717839920131574E-2</v>
      </c>
      <c r="E74" s="215">
        <f t="shared" si="37"/>
        <v>2.808157484052521E-2</v>
      </c>
      <c r="F74" s="52">
        <f t="shared" si="33"/>
        <v>-0.12504521273782976</v>
      </c>
      <c r="H74" s="19">
        <v>1213.7260000000001</v>
      </c>
      <c r="I74" s="140">
        <v>1222.5619999999999</v>
      </c>
      <c r="J74" s="214">
        <f t="shared" si="38"/>
        <v>3.272162963111544E-2</v>
      </c>
      <c r="K74" s="215">
        <f t="shared" si="39"/>
        <v>2.9734246713340632E-2</v>
      </c>
      <c r="L74" s="52">
        <f t="shared" si="34"/>
        <v>7.280061562494158E-3</v>
      </c>
      <c r="N74" s="40">
        <f t="shared" si="35"/>
        <v>2.5672924180089476</v>
      </c>
      <c r="O74" s="143">
        <f t="shared" si="35"/>
        <v>2.9555612501450508</v>
      </c>
      <c r="P74" s="52">
        <f t="shared" si="40"/>
        <v>0.15123669957208202</v>
      </c>
    </row>
    <row r="75" spans="1:16" ht="20.100000000000001" customHeight="1" x14ac:dyDescent="0.25">
      <c r="A75" s="38" t="s">
        <v>173</v>
      </c>
      <c r="B75" s="19">
        <v>2324.9300000000003</v>
      </c>
      <c r="C75" s="140">
        <v>4863.1799999999994</v>
      </c>
      <c r="D75" s="247">
        <f t="shared" si="36"/>
        <v>1.6089745976438929E-2</v>
      </c>
      <c r="E75" s="215">
        <f t="shared" si="37"/>
        <v>3.3014967589096375E-2</v>
      </c>
      <c r="F75" s="52">
        <f t="shared" si="33"/>
        <v>1.0917533000993573</v>
      </c>
      <c r="H75" s="19">
        <v>496.32199999999995</v>
      </c>
      <c r="I75" s="140">
        <v>1108.412</v>
      </c>
      <c r="J75" s="214">
        <f t="shared" si="38"/>
        <v>1.3380668010551372E-2</v>
      </c>
      <c r="K75" s="215">
        <f t="shared" si="39"/>
        <v>2.6957975029509602E-2</v>
      </c>
      <c r="L75" s="52">
        <f t="shared" si="34"/>
        <v>1.233251800242585</v>
      </c>
      <c r="N75" s="40">
        <f t="shared" ref="N75" si="41">(H75/B75)*10</f>
        <v>2.1347825525929807</v>
      </c>
      <c r="O75" s="143">
        <f t="shared" ref="O75" si="42">(I75/C75)*10</f>
        <v>2.2791918045394168</v>
      </c>
      <c r="P75" s="52">
        <f t="shared" ref="P75" si="43">(O75-N75)/N75</f>
        <v>6.7645883544922028E-2</v>
      </c>
    </row>
    <row r="76" spans="1:16" ht="20.100000000000001" customHeight="1" x14ac:dyDescent="0.25">
      <c r="A76" s="38" t="s">
        <v>176</v>
      </c>
      <c r="B76" s="19">
        <v>3504.1200000000003</v>
      </c>
      <c r="C76" s="140">
        <v>3363</v>
      </c>
      <c r="D76" s="247">
        <f t="shared" si="36"/>
        <v>2.4250364815697322E-2</v>
      </c>
      <c r="E76" s="215">
        <f t="shared" si="37"/>
        <v>2.2830603844013819E-2</v>
      </c>
      <c r="F76" s="52">
        <f t="shared" si="33"/>
        <v>-4.027259340433556E-2</v>
      </c>
      <c r="H76" s="19">
        <v>704.46899999999994</v>
      </c>
      <c r="I76" s="140">
        <v>668.48599999999999</v>
      </c>
      <c r="J76" s="214">
        <f t="shared" si="38"/>
        <v>1.8992238532092299E-2</v>
      </c>
      <c r="K76" s="215">
        <f t="shared" si="39"/>
        <v>1.6258420962220507E-2</v>
      </c>
      <c r="L76" s="52">
        <f t="shared" si="34"/>
        <v>-5.1078187968526576E-2</v>
      </c>
      <c r="N76" s="40">
        <f t="shared" si="35"/>
        <v>2.010402041025992</v>
      </c>
      <c r="O76" s="143">
        <f t="shared" si="35"/>
        <v>1.9877668748141539</v>
      </c>
      <c r="P76" s="52">
        <f t="shared" si="40"/>
        <v>-1.1259024687562675E-2</v>
      </c>
    </row>
    <row r="77" spans="1:16" ht="20.100000000000001" customHeight="1" x14ac:dyDescent="0.25">
      <c r="A77" s="38" t="s">
        <v>159</v>
      </c>
      <c r="B77" s="19">
        <v>1782.1999999999998</v>
      </c>
      <c r="C77" s="140">
        <v>1359.3000000000002</v>
      </c>
      <c r="D77" s="247">
        <f t="shared" si="36"/>
        <v>1.2333767158241088E-2</v>
      </c>
      <c r="E77" s="215">
        <f t="shared" si="37"/>
        <v>9.2279630702253902E-3</v>
      </c>
      <c r="F77" s="52">
        <f t="shared" si="33"/>
        <v>-0.2372909886656939</v>
      </c>
      <c r="H77" s="19">
        <v>628.51499999999999</v>
      </c>
      <c r="I77" s="140">
        <v>483.10199999999998</v>
      </c>
      <c r="J77" s="214">
        <f t="shared" si="38"/>
        <v>1.6944545183674501E-2</v>
      </c>
      <c r="K77" s="215">
        <f t="shared" si="39"/>
        <v>1.1749648734140507E-2</v>
      </c>
      <c r="L77" s="52">
        <f t="shared" si="34"/>
        <v>-0.23135963342163673</v>
      </c>
      <c r="N77" s="40">
        <f t="shared" si="35"/>
        <v>3.5266243968129278</v>
      </c>
      <c r="O77" s="143">
        <f t="shared" si="35"/>
        <v>3.5540498786139918</v>
      </c>
      <c r="P77" s="52">
        <f t="shared" si="40"/>
        <v>7.7766948546743042E-3</v>
      </c>
    </row>
    <row r="78" spans="1:16" ht="20.100000000000001" customHeight="1" x14ac:dyDescent="0.25">
      <c r="A78" s="38" t="s">
        <v>160</v>
      </c>
      <c r="B78" s="19">
        <v>96.47999999999999</v>
      </c>
      <c r="C78" s="140">
        <v>360.64000000000004</v>
      </c>
      <c r="D78" s="247">
        <f t="shared" si="36"/>
        <v>6.6769265819049495E-4</v>
      </c>
      <c r="E78" s="215">
        <f t="shared" si="37"/>
        <v>2.448298831491271E-3</v>
      </c>
      <c r="F78" s="52">
        <f t="shared" si="33"/>
        <v>2.7379767827529031</v>
      </c>
      <c r="H78" s="19">
        <v>101.51000000000002</v>
      </c>
      <c r="I78" s="140">
        <v>393.29700000000003</v>
      </c>
      <c r="J78" s="214">
        <f t="shared" si="38"/>
        <v>2.736674194879675E-3</v>
      </c>
      <c r="K78" s="215">
        <f t="shared" si="39"/>
        <v>9.5654780940489983E-3</v>
      </c>
      <c r="L78" s="52">
        <f t="shared" si="34"/>
        <v>2.8744655698945913</v>
      </c>
      <c r="N78" s="40">
        <f t="shared" si="35"/>
        <v>10.521351575456057</v>
      </c>
      <c r="O78" s="143">
        <f t="shared" si="35"/>
        <v>10.905529059449865</v>
      </c>
      <c r="P78" s="52">
        <f t="shared" si="40"/>
        <v>3.6514081032137297E-2</v>
      </c>
    </row>
    <row r="79" spans="1:16" ht="20.100000000000001" customHeight="1" x14ac:dyDescent="0.25">
      <c r="A79" s="38" t="s">
        <v>157</v>
      </c>
      <c r="B79" s="19">
        <v>1809.88</v>
      </c>
      <c r="C79" s="140">
        <v>1442.81</v>
      </c>
      <c r="D79" s="247">
        <f t="shared" si="36"/>
        <v>1.2525327406776671E-2</v>
      </c>
      <c r="E79" s="215">
        <f t="shared" si="37"/>
        <v>9.7948925162597619E-3</v>
      </c>
      <c r="F79" s="52">
        <f t="shared" si="33"/>
        <v>-0.20281455124096634</v>
      </c>
      <c r="H79" s="19">
        <v>415.08099999999996</v>
      </c>
      <c r="I79" s="140">
        <v>371.05599999999998</v>
      </c>
      <c r="J79" s="214">
        <f t="shared" si="38"/>
        <v>1.1190438986157522E-2</v>
      </c>
      <c r="K79" s="215">
        <f t="shared" si="39"/>
        <v>9.0245489786737378E-3</v>
      </c>
      <c r="L79" s="52">
        <f t="shared" si="34"/>
        <v>-0.106063635772295</v>
      </c>
      <c r="N79" s="40">
        <f t="shared" si="35"/>
        <v>2.2934172431321409</v>
      </c>
      <c r="O79" s="143">
        <f t="shared" si="35"/>
        <v>2.5717592753030543</v>
      </c>
      <c r="P79" s="52">
        <f t="shared" si="40"/>
        <v>0.12136563157202877</v>
      </c>
    </row>
    <row r="80" spans="1:16" ht="20.100000000000001" customHeight="1" x14ac:dyDescent="0.25">
      <c r="A80" s="38" t="s">
        <v>214</v>
      </c>
      <c r="B80" s="19">
        <v>880.97</v>
      </c>
      <c r="C80" s="140">
        <v>1343.58</v>
      </c>
      <c r="D80" s="247">
        <f t="shared" si="36"/>
        <v>6.0967786182222266E-3</v>
      </c>
      <c r="E80" s="215">
        <f t="shared" si="37"/>
        <v>9.1212437444960111E-3</v>
      </c>
      <c r="F80" s="52">
        <f t="shared" si="33"/>
        <v>0.52511436257761324</v>
      </c>
      <c r="H80" s="19">
        <v>213.82300000000001</v>
      </c>
      <c r="I80" s="140">
        <v>332.13</v>
      </c>
      <c r="J80" s="214">
        <f t="shared" si="38"/>
        <v>5.764593501839786E-3</v>
      </c>
      <c r="K80" s="215">
        <f t="shared" si="39"/>
        <v>8.0778196614174364E-3</v>
      </c>
      <c r="L80" s="52">
        <f t="shared" si="34"/>
        <v>0.55329407968272815</v>
      </c>
      <c r="N80" s="40">
        <f t="shared" si="35"/>
        <v>2.4271314573708529</v>
      </c>
      <c r="O80" s="143">
        <f t="shared" si="35"/>
        <v>2.4719778502210512</v>
      </c>
      <c r="P80" s="52">
        <f t="shared" si="40"/>
        <v>1.8477117386454779E-2</v>
      </c>
    </row>
    <row r="81" spans="1:16" ht="20.100000000000001" customHeight="1" x14ac:dyDescent="0.25">
      <c r="A81" s="38" t="s">
        <v>172</v>
      </c>
      <c r="B81" s="19">
        <v>774.37</v>
      </c>
      <c r="C81" s="140">
        <v>1102.17</v>
      </c>
      <c r="D81" s="247">
        <f t="shared" si="36"/>
        <v>5.3590502044255145E-3</v>
      </c>
      <c r="E81" s="215">
        <f t="shared" si="37"/>
        <v>7.4823689083427635E-3</v>
      </c>
      <c r="F81" s="52">
        <f t="shared" si="33"/>
        <v>0.42331185350672168</v>
      </c>
      <c r="H81" s="19">
        <v>225.87200000000001</v>
      </c>
      <c r="I81" s="140">
        <v>326.90000000000003</v>
      </c>
      <c r="J81" s="214">
        <f t="shared" si="38"/>
        <v>6.0894303393346661E-3</v>
      </c>
      <c r="K81" s="215">
        <f t="shared" si="39"/>
        <v>7.9506194782686303E-3</v>
      </c>
      <c r="L81" s="52">
        <f t="shared" si="34"/>
        <v>0.44727987532761926</v>
      </c>
      <c r="N81" s="40">
        <f t="shared" si="35"/>
        <v>2.9168485349380791</v>
      </c>
      <c r="O81" s="143">
        <f t="shared" si="35"/>
        <v>2.9659671375559125</v>
      </c>
      <c r="P81" s="52">
        <f t="shared" si="40"/>
        <v>1.6839613723335187E-2</v>
      </c>
    </row>
    <row r="82" spans="1:16" ht="20.100000000000001" customHeight="1" x14ac:dyDescent="0.25">
      <c r="A82" s="38" t="s">
        <v>165</v>
      </c>
      <c r="B82" s="19">
        <v>567.15</v>
      </c>
      <c r="C82" s="140">
        <v>849.55000000000007</v>
      </c>
      <c r="D82" s="247">
        <f t="shared" si="36"/>
        <v>3.9249781415084915E-3</v>
      </c>
      <c r="E82" s="215">
        <f t="shared" si="37"/>
        <v>5.7673920593761347E-3</v>
      </c>
      <c r="F82" s="52">
        <f t="shared" si="33"/>
        <v>0.49792823767962641</v>
      </c>
      <c r="H82" s="19">
        <v>145.23100000000002</v>
      </c>
      <c r="I82" s="140">
        <v>247.19399999999999</v>
      </c>
      <c r="J82" s="214">
        <f t="shared" si="38"/>
        <v>3.9153771056700823E-3</v>
      </c>
      <c r="K82" s="215">
        <f t="shared" si="39"/>
        <v>6.0120692300738316E-3</v>
      </c>
      <c r="L82" s="52">
        <f t="shared" si="34"/>
        <v>0.70207462594074233</v>
      </c>
      <c r="N82" s="40">
        <f t="shared" si="35"/>
        <v>2.5607158600017637</v>
      </c>
      <c r="O82" s="143">
        <f t="shared" si="35"/>
        <v>2.9097051380142425</v>
      </c>
      <c r="P82" s="52">
        <f t="shared" si="40"/>
        <v>0.13628582673449699</v>
      </c>
    </row>
    <row r="83" spans="1:16" ht="20.100000000000001" customHeight="1" x14ac:dyDescent="0.25">
      <c r="A83" s="38" t="s">
        <v>171</v>
      </c>
      <c r="B83" s="19">
        <v>96.12</v>
      </c>
      <c r="C83" s="140">
        <v>877.08999999999992</v>
      </c>
      <c r="D83" s="247">
        <f t="shared" si="36"/>
        <v>6.6520126767485887E-4</v>
      </c>
      <c r="E83" s="215">
        <f t="shared" si="37"/>
        <v>5.9543545422379067E-3</v>
      </c>
      <c r="F83" s="52">
        <f t="shared" si="33"/>
        <v>8.1249479816895533</v>
      </c>
      <c r="H83" s="19">
        <v>23.957000000000001</v>
      </c>
      <c r="I83" s="140">
        <v>185.47700000000003</v>
      </c>
      <c r="J83" s="214">
        <f t="shared" si="38"/>
        <v>6.4587236416838113E-4</v>
      </c>
      <c r="K83" s="215">
        <f t="shared" si="39"/>
        <v>4.5110341051417284E-3</v>
      </c>
      <c r="L83" s="52">
        <f t="shared" si="34"/>
        <v>6.7420795592102527</v>
      </c>
      <c r="N83" s="40">
        <f t="shared" si="35"/>
        <v>2.4924053266749895</v>
      </c>
      <c r="O83" s="143">
        <f t="shared" si="35"/>
        <v>2.1146860641439309</v>
      </c>
      <c r="P83" s="52">
        <f t="shared" si="40"/>
        <v>-0.15154808830189653</v>
      </c>
    </row>
    <row r="84" spans="1:16" ht="20.100000000000001" customHeight="1" x14ac:dyDescent="0.25">
      <c r="A84" s="38" t="s">
        <v>177</v>
      </c>
      <c r="B84" s="19">
        <v>467.11</v>
      </c>
      <c r="C84" s="140">
        <v>383.29999999999995</v>
      </c>
      <c r="D84" s="247">
        <f t="shared" si="36"/>
        <v>3.2326483993300389E-3</v>
      </c>
      <c r="E84" s="215">
        <f t="shared" si="37"/>
        <v>2.6021321598009208E-3</v>
      </c>
      <c r="F84" s="52">
        <f t="shared" si="33"/>
        <v>-0.17942240585729283</v>
      </c>
      <c r="H84" s="19">
        <v>157.601</v>
      </c>
      <c r="I84" s="140">
        <v>163.32400000000001</v>
      </c>
      <c r="J84" s="214">
        <f t="shared" si="38"/>
        <v>4.2488679912051188E-3</v>
      </c>
      <c r="K84" s="215">
        <f t="shared" si="39"/>
        <v>3.9722452605345541E-3</v>
      </c>
      <c r="L84" s="52">
        <f t="shared" si="34"/>
        <v>3.6313221362808693E-2</v>
      </c>
      <c r="N84" s="40">
        <f t="shared" si="35"/>
        <v>3.373959024640877</v>
      </c>
      <c r="O84" s="143">
        <f t="shared" si="35"/>
        <v>4.2609966084007311</v>
      </c>
      <c r="P84" s="52">
        <f t="shared" si="40"/>
        <v>0.26290704104039025</v>
      </c>
    </row>
    <row r="85" spans="1:16" ht="20.100000000000001" customHeight="1" x14ac:dyDescent="0.25">
      <c r="A85" s="38" t="s">
        <v>166</v>
      </c>
      <c r="B85" s="19">
        <v>359.53999999999996</v>
      </c>
      <c r="C85" s="140">
        <v>453.7</v>
      </c>
      <c r="D85" s="247">
        <f t="shared" si="36"/>
        <v>2.488207072199529E-3</v>
      </c>
      <c r="E85" s="215">
        <f t="shared" si="37"/>
        <v>3.0800609467823582E-3</v>
      </c>
      <c r="F85" s="52">
        <f t="shared" si="33"/>
        <v>0.26189019302442018</v>
      </c>
      <c r="H85" s="19">
        <v>105.931</v>
      </c>
      <c r="I85" s="140">
        <v>146.494</v>
      </c>
      <c r="J85" s="214">
        <f t="shared" si="38"/>
        <v>2.8558628129031504E-3</v>
      </c>
      <c r="K85" s="215">
        <f t="shared" si="39"/>
        <v>3.562918476137916E-3</v>
      </c>
      <c r="L85" s="52">
        <f t="shared" si="34"/>
        <v>0.38291906996063479</v>
      </c>
      <c r="N85" s="40">
        <f t="shared" si="35"/>
        <v>2.9462924848417424</v>
      </c>
      <c r="O85" s="143">
        <f t="shared" si="35"/>
        <v>3.2288737050914702</v>
      </c>
      <c r="P85" s="52">
        <f t="shared" si="40"/>
        <v>9.5910783367085278E-2</v>
      </c>
    </row>
    <row r="86" spans="1:16" ht="20.100000000000001" customHeight="1" x14ac:dyDescent="0.25">
      <c r="A86" s="38" t="s">
        <v>163</v>
      </c>
      <c r="B86" s="19">
        <v>1119.4199999999998</v>
      </c>
      <c r="C86" s="140">
        <v>544.9</v>
      </c>
      <c r="D86" s="247">
        <f t="shared" si="36"/>
        <v>7.7469788083706871E-3</v>
      </c>
      <c r="E86" s="215">
        <f t="shared" si="37"/>
        <v>3.6991959662810376E-3</v>
      </c>
      <c r="F86" s="52">
        <f t="shared" si="33"/>
        <v>-0.51323006556966999</v>
      </c>
      <c r="H86" s="19">
        <v>220.29900000000001</v>
      </c>
      <c r="I86" s="140">
        <v>140.05500000000001</v>
      </c>
      <c r="J86" s="214">
        <f t="shared" si="38"/>
        <v>5.9391842031109986E-3</v>
      </c>
      <c r="K86" s="215">
        <f t="shared" si="39"/>
        <v>3.4063138911866412E-3</v>
      </c>
      <c r="L86" s="52">
        <f t="shared" si="34"/>
        <v>-0.36425040513120804</v>
      </c>
      <c r="N86" s="40">
        <f t="shared" si="35"/>
        <v>1.9679744867878013</v>
      </c>
      <c r="O86" s="143">
        <f t="shared" si="35"/>
        <v>2.5702881262616994</v>
      </c>
      <c r="P86" s="52">
        <f t="shared" si="40"/>
        <v>0.30605764633514948</v>
      </c>
    </row>
    <row r="87" spans="1:16" ht="20.100000000000001" customHeight="1" x14ac:dyDescent="0.25">
      <c r="A87" s="38" t="s">
        <v>231</v>
      </c>
      <c r="B87" s="19">
        <v>500.36</v>
      </c>
      <c r="C87" s="140">
        <v>530.02</v>
      </c>
      <c r="D87" s="247">
        <f t="shared" si="36"/>
        <v>3.4627559955658803E-3</v>
      </c>
      <c r="E87" s="215">
        <f t="shared" si="37"/>
        <v>3.5981791999417797E-3</v>
      </c>
      <c r="F87" s="52">
        <f t="shared" si="33"/>
        <v>5.9277320329362795E-2</v>
      </c>
      <c r="H87" s="19">
        <v>115.86099999999999</v>
      </c>
      <c r="I87" s="140">
        <v>121.82000000000001</v>
      </c>
      <c r="J87" s="214">
        <f t="shared" si="38"/>
        <v>3.1235721494725049E-3</v>
      </c>
      <c r="K87" s="215">
        <f t="shared" si="39"/>
        <v>2.9628157382767958E-3</v>
      </c>
      <c r="L87" s="52">
        <f t="shared" si="34"/>
        <v>5.143231976247415E-2</v>
      </c>
      <c r="N87" s="40">
        <f t="shared" ref="N87:N91" si="44">(H87/B87)*10</f>
        <v>2.3155528019825722</v>
      </c>
      <c r="O87" s="143">
        <f t="shared" ref="O87:O91" si="45">(I87/C87)*10</f>
        <v>2.2984038338175918</v>
      </c>
      <c r="P87" s="52">
        <f t="shared" ref="P87:P91" si="46">(O87-N87)/N87</f>
        <v>-7.4059931392181739E-3</v>
      </c>
    </row>
    <row r="88" spans="1:16" ht="20.100000000000001" customHeight="1" x14ac:dyDescent="0.25">
      <c r="A88" s="38" t="s">
        <v>175</v>
      </c>
      <c r="B88" s="19">
        <v>571.94999999999993</v>
      </c>
      <c r="C88" s="140">
        <v>619.54</v>
      </c>
      <c r="D88" s="247">
        <f t="shared" si="36"/>
        <v>3.9581966817169734E-3</v>
      </c>
      <c r="E88" s="215">
        <f t="shared" si="37"/>
        <v>4.2059091006602205E-3</v>
      </c>
      <c r="F88" s="52">
        <f t="shared" si="33"/>
        <v>8.3206574001223943E-2</v>
      </c>
      <c r="H88" s="19">
        <v>97.846999999999994</v>
      </c>
      <c r="I88" s="140">
        <v>103.58999999999999</v>
      </c>
      <c r="J88" s="214">
        <f t="shared" si="38"/>
        <v>2.6379209924775049E-3</v>
      </c>
      <c r="K88" s="215">
        <f t="shared" si="39"/>
        <v>2.5194391916605915E-3</v>
      </c>
      <c r="L88" s="52">
        <f t="shared" si="34"/>
        <v>5.8693674818849788E-2</v>
      </c>
      <c r="N88" s="40">
        <f t="shared" si="44"/>
        <v>1.7107614301949472</v>
      </c>
      <c r="O88" s="143">
        <f t="shared" si="45"/>
        <v>1.6720470026148431</v>
      </c>
      <c r="P88" s="52">
        <f t="shared" si="46"/>
        <v>-2.2629939450816636E-2</v>
      </c>
    </row>
    <row r="89" spans="1:16" ht="20.100000000000001" customHeight="1" x14ac:dyDescent="0.25">
      <c r="A89" s="38" t="s">
        <v>168</v>
      </c>
      <c r="B89" s="19">
        <v>366.78000000000003</v>
      </c>
      <c r="C89" s="140">
        <v>305.65000000000003</v>
      </c>
      <c r="D89" s="247">
        <f t="shared" si="36"/>
        <v>2.5383117036806573E-3</v>
      </c>
      <c r="E89" s="215">
        <f t="shared" si="37"/>
        <v>2.0749848542738107E-3</v>
      </c>
      <c r="F89" s="52">
        <f t="shared" si="33"/>
        <v>-0.16666666666666663</v>
      </c>
      <c r="H89" s="19">
        <v>110.39900000000002</v>
      </c>
      <c r="I89" s="140">
        <v>94.385000000000005</v>
      </c>
      <c r="J89" s="214">
        <f t="shared" si="38"/>
        <v>2.9763185345337527E-3</v>
      </c>
      <c r="K89" s="215">
        <f t="shared" si="39"/>
        <v>2.2955620050669461E-3</v>
      </c>
      <c r="L89" s="52">
        <f t="shared" si="34"/>
        <v>-0.14505566173606652</v>
      </c>
      <c r="N89" s="40">
        <f t="shared" si="44"/>
        <v>3.009951469545777</v>
      </c>
      <c r="O89" s="143">
        <f t="shared" si="45"/>
        <v>3.0880091608048419</v>
      </c>
      <c r="P89" s="52">
        <f t="shared" si="46"/>
        <v>2.5933205916720107E-2</v>
      </c>
    </row>
    <row r="90" spans="1:16" ht="20.100000000000001" customHeight="1" x14ac:dyDescent="0.25">
      <c r="A90" s="38" t="s">
        <v>167</v>
      </c>
      <c r="B90" s="19">
        <v>207.97</v>
      </c>
      <c r="C90" s="140">
        <v>208.23</v>
      </c>
      <c r="D90" s="247">
        <f t="shared" si="36"/>
        <v>1.4392624598245985E-3</v>
      </c>
      <c r="E90" s="215">
        <f t="shared" si="37"/>
        <v>1.4136237402435318E-3</v>
      </c>
      <c r="F90" s="52">
        <f t="shared" si="33"/>
        <v>1.2501803144683893E-3</v>
      </c>
      <c r="H90" s="19">
        <v>97.543000000000006</v>
      </c>
      <c r="I90" s="140">
        <v>83.593999999999994</v>
      </c>
      <c r="J90" s="214">
        <f t="shared" si="38"/>
        <v>2.6297252585080104E-3</v>
      </c>
      <c r="K90" s="215">
        <f t="shared" si="39"/>
        <v>2.033111302130278E-3</v>
      </c>
      <c r="L90" s="52">
        <f t="shared" si="34"/>
        <v>-0.14300359841300772</v>
      </c>
      <c r="N90" s="40">
        <f t="shared" si="44"/>
        <v>4.6902437851613215</v>
      </c>
      <c r="O90" s="143">
        <f t="shared" si="45"/>
        <v>4.0145031935840176</v>
      </c>
      <c r="P90" s="52">
        <f t="shared" si="46"/>
        <v>-0.14407366067306918</v>
      </c>
    </row>
    <row r="91" spans="1:16" ht="20.100000000000001" customHeight="1" x14ac:dyDescent="0.25">
      <c r="A91" s="38" t="s">
        <v>236</v>
      </c>
      <c r="B91" s="19">
        <v>148.19</v>
      </c>
      <c r="C91" s="140">
        <v>256.89999999999998</v>
      </c>
      <c r="D91" s="247">
        <f t="shared" si="36"/>
        <v>1.0255532236447913E-3</v>
      </c>
      <c r="E91" s="215">
        <f t="shared" si="37"/>
        <v>1.7440327468115223E-3</v>
      </c>
      <c r="F91" s="52">
        <f t="shared" si="33"/>
        <v>0.73358526216343867</v>
      </c>
      <c r="H91" s="19">
        <v>36.027999999999999</v>
      </c>
      <c r="I91" s="140">
        <v>63.681999999999995</v>
      </c>
      <c r="J91" s="214">
        <f t="shared" si="38"/>
        <v>9.7130231399000018E-4</v>
      </c>
      <c r="K91" s="215">
        <f t="shared" si="39"/>
        <v>1.5488263983331383E-3</v>
      </c>
      <c r="L91" s="52">
        <f t="shared" si="34"/>
        <v>0.76756966803597193</v>
      </c>
      <c r="N91" s="40">
        <f t="shared" si="44"/>
        <v>2.4312031851002089</v>
      </c>
      <c r="O91" s="143">
        <f t="shared" si="45"/>
        <v>2.4788633709614634</v>
      </c>
      <c r="P91" s="52">
        <f t="shared" si="46"/>
        <v>1.9603538755354984E-2</v>
      </c>
    </row>
    <row r="92" spans="1:16" ht="20.100000000000001" customHeight="1" x14ac:dyDescent="0.25">
      <c r="A92" s="38" t="s">
        <v>174</v>
      </c>
      <c r="B92" s="19">
        <v>60.19</v>
      </c>
      <c r="C92" s="140">
        <v>121.97999999999999</v>
      </c>
      <c r="D92" s="247">
        <f t="shared" si="36"/>
        <v>4.1654665315594833E-4</v>
      </c>
      <c r="E92" s="215">
        <f t="shared" si="37"/>
        <v>8.2809308857948426E-4</v>
      </c>
      <c r="F92" s="52">
        <f t="shared" si="33"/>
        <v>1.0265824887855124</v>
      </c>
      <c r="H92" s="19">
        <v>25.678999999999998</v>
      </c>
      <c r="I92" s="140">
        <v>58.603000000000009</v>
      </c>
      <c r="J92" s="214">
        <f t="shared" si="38"/>
        <v>6.922968835613749E-4</v>
      </c>
      <c r="K92" s="215">
        <f t="shared" si="39"/>
        <v>1.4252987252522992E-3</v>
      </c>
      <c r="L92" s="52">
        <f t="shared" si="34"/>
        <v>1.2821371548736324</v>
      </c>
      <c r="N92" s="40">
        <f t="shared" ref="N92" si="47">(H92/B92)*10</f>
        <v>4.2663233095198541</v>
      </c>
      <c r="O92" s="143">
        <f t="shared" ref="O92" si="48">(I92/C92)*10</f>
        <v>4.8043121823249724</v>
      </c>
      <c r="P92" s="52">
        <f t="shared" ref="P92" si="49">(O92-N92)/N92</f>
        <v>0.12610128998068487</v>
      </c>
    </row>
    <row r="93" spans="1:16" ht="20.100000000000001" customHeight="1" x14ac:dyDescent="0.25">
      <c r="A93" s="38" t="s">
        <v>228</v>
      </c>
      <c r="B93" s="19">
        <v>236.91</v>
      </c>
      <c r="C93" s="140">
        <v>204.24</v>
      </c>
      <c r="D93" s="247">
        <f t="shared" si="36"/>
        <v>1.6395425751649065E-3</v>
      </c>
      <c r="E93" s="215">
        <f t="shared" si="37"/>
        <v>1.3865365831404648E-3</v>
      </c>
      <c r="F93" s="52">
        <f t="shared" si="33"/>
        <v>-0.13790046853235402</v>
      </c>
      <c r="H93" s="19">
        <v>69.69</v>
      </c>
      <c r="I93" s="140">
        <v>57.984000000000002</v>
      </c>
      <c r="J93" s="214">
        <f t="shared" si="38"/>
        <v>1.8788180932042609E-3</v>
      </c>
      <c r="K93" s="215">
        <f t="shared" si="39"/>
        <v>1.4102438660995053E-3</v>
      </c>
      <c r="L93" s="52">
        <f t="shared" si="34"/>
        <v>-0.16797244941885486</v>
      </c>
      <c r="N93" s="40">
        <f t="shared" ref="N93:N94" si="50">(H93/B93)*10</f>
        <v>2.94162340129163</v>
      </c>
      <c r="O93" s="143">
        <f t="shared" ref="O93:O94" si="51">(I93/C93)*10</f>
        <v>2.8390129259694472</v>
      </c>
      <c r="P93" s="52">
        <f t="shared" ref="P93:P94" si="52">(O93-N93)/N93</f>
        <v>-3.4882261025367095E-2</v>
      </c>
    </row>
    <row r="94" spans="1:16" ht="20.100000000000001" customHeight="1" x14ac:dyDescent="0.25">
      <c r="A94" s="38" t="s">
        <v>237</v>
      </c>
      <c r="B94" s="19">
        <v>123.39</v>
      </c>
      <c r="C94" s="140">
        <v>188.10999999999999</v>
      </c>
      <c r="D94" s="247">
        <f t="shared" si="36"/>
        <v>8.5392409923429921E-4</v>
      </c>
      <c r="E94" s="215">
        <f t="shared" si="37"/>
        <v>1.2770338653278143E-3</v>
      </c>
      <c r="F94" s="52">
        <f t="shared" si="33"/>
        <v>0.5245157630277979</v>
      </c>
      <c r="H94" s="19">
        <v>28.308</v>
      </c>
      <c r="I94" s="140">
        <v>47.946000000000005</v>
      </c>
      <c r="J94" s="214">
        <f t="shared" si="38"/>
        <v>7.6317380660677597E-4</v>
      </c>
      <c r="K94" s="215">
        <f t="shared" si="39"/>
        <v>1.1661070709852181E-3</v>
      </c>
      <c r="L94" s="52">
        <f t="shared" si="34"/>
        <v>0.69372615515048763</v>
      </c>
      <c r="N94" s="40">
        <f t="shared" si="50"/>
        <v>2.2941891563335766</v>
      </c>
      <c r="O94" s="143">
        <f t="shared" si="51"/>
        <v>2.5488278135133702</v>
      </c>
      <c r="P94" s="52">
        <f t="shared" si="52"/>
        <v>0.1109928780182801</v>
      </c>
    </row>
    <row r="95" spans="1:16" ht="20.100000000000001" customHeight="1" thickBot="1" x14ac:dyDescent="0.3">
      <c r="A95" s="8" t="s">
        <v>17</v>
      </c>
      <c r="B95" s="19">
        <f>B96-SUM(B68:B94)</f>
        <v>2007.689999999915</v>
      </c>
      <c r="C95" s="140">
        <f>C96-SUM(C68:C94)</f>
        <v>1675.4400000000314</v>
      </c>
      <c r="D95" s="247">
        <f t="shared" si="36"/>
        <v>1.3894277289826061E-2</v>
      </c>
      <c r="E95" s="215">
        <f t="shared" si="37"/>
        <v>1.1374162029264119E-2</v>
      </c>
      <c r="F95" s="52">
        <f>(C95-B95)/B95</f>
        <v>-0.16548869596396737</v>
      </c>
      <c r="H95" s="19">
        <f>H96-SUM(H68:H94)</f>
        <v>517.08299999998417</v>
      </c>
      <c r="I95" s="140">
        <f>I96-SUM(I68:I94)</f>
        <v>531.89699999999721</v>
      </c>
      <c r="J95" s="214">
        <f t="shared" si="38"/>
        <v>1.394037732943477E-2</v>
      </c>
      <c r="K95" s="215">
        <f t="shared" si="39"/>
        <v>1.2936404553785951E-2</v>
      </c>
      <c r="L95" s="52">
        <f t="shared" si="34"/>
        <v>2.8649172376607801E-2</v>
      </c>
      <c r="N95" s="40">
        <f t="shared" si="35"/>
        <v>2.5755121557611287</v>
      </c>
      <c r="O95" s="143">
        <f t="shared" si="35"/>
        <v>3.1746705343073294</v>
      </c>
      <c r="P95" s="52">
        <f>(O95-N95)/N95</f>
        <v>0.23263659509661072</v>
      </c>
    </row>
    <row r="96" spans="1:16" ht="26.25" customHeight="1" thickBot="1" x14ac:dyDescent="0.3">
      <c r="A96" s="12" t="s">
        <v>18</v>
      </c>
      <c r="B96" s="17">
        <v>144497.61999999994</v>
      </c>
      <c r="C96" s="145">
        <v>147302.28</v>
      </c>
      <c r="D96" s="243">
        <f>SUM(D68:D95)</f>
        <v>0.99999999999999989</v>
      </c>
      <c r="E96" s="244">
        <f>SUM(E68:E95)</f>
        <v>1.0000000000000002</v>
      </c>
      <c r="F96" s="57">
        <f>(C96-B96)/B96</f>
        <v>1.940973145440086E-2</v>
      </c>
      <c r="G96" s="1"/>
      <c r="H96" s="17">
        <v>37092.467999999964</v>
      </c>
      <c r="I96" s="145">
        <v>41116.292999999983</v>
      </c>
      <c r="J96" s="255">
        <f t="shared" si="38"/>
        <v>1</v>
      </c>
      <c r="K96" s="244">
        <f t="shared" si="39"/>
        <v>1</v>
      </c>
      <c r="L96" s="57">
        <f t="shared" si="34"/>
        <v>0.10848091855198265</v>
      </c>
      <c r="M96" s="1"/>
      <c r="N96" s="37">
        <f t="shared" si="35"/>
        <v>2.5669950826871735</v>
      </c>
      <c r="O96" s="150">
        <f t="shared" si="35"/>
        <v>2.7912869373101339</v>
      </c>
      <c r="P96" s="57">
        <f>(O96-N96)/N96</f>
        <v>8.7375256826814005E-2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N11" sqref="N11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144</v>
      </c>
      <c r="B1" s="4"/>
    </row>
    <row r="3" spans="1:19" ht="15.75" thickBot="1" x14ac:dyDescent="0.3"/>
    <row r="4" spans="1:19" x14ac:dyDescent="0.25">
      <c r="A4" s="330" t="s">
        <v>16</v>
      </c>
      <c r="B4" s="348"/>
      <c r="C4" s="348"/>
      <c r="D4" s="348"/>
      <c r="E4" s="351" t="s">
        <v>1</v>
      </c>
      <c r="F4" s="347"/>
      <c r="G4" s="342" t="s">
        <v>13</v>
      </c>
      <c r="H4" s="342"/>
      <c r="I4" s="130" t="s">
        <v>0</v>
      </c>
      <c r="K4" s="343" t="s">
        <v>19</v>
      </c>
      <c r="L4" s="342"/>
      <c r="M4" s="354" t="s">
        <v>13</v>
      </c>
      <c r="N4" s="355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9"/>
      <c r="B5" s="350"/>
      <c r="C5" s="350"/>
      <c r="D5" s="350"/>
      <c r="E5" s="352" t="s">
        <v>180</v>
      </c>
      <c r="F5" s="340"/>
      <c r="G5" s="344" t="str">
        <f>E5</f>
        <v>jan-out</v>
      </c>
      <c r="H5" s="344"/>
      <c r="I5" s="131" t="s">
        <v>138</v>
      </c>
      <c r="K5" s="339" t="str">
        <f>E5</f>
        <v>jan-out</v>
      </c>
      <c r="L5" s="344"/>
      <c r="M5" s="345" t="str">
        <f>E5</f>
        <v>jan-out</v>
      </c>
      <c r="N5" s="346"/>
      <c r="O5" s="131" t="str">
        <f>I5</f>
        <v>2022/2021</v>
      </c>
      <c r="Q5" s="339" t="str">
        <f>E5</f>
        <v>jan-out</v>
      </c>
      <c r="R5" s="340"/>
      <c r="S5" s="131" t="str">
        <f>I5</f>
        <v>2022/2021</v>
      </c>
    </row>
    <row r="6" spans="1:19" ht="19.5" customHeight="1" thickBot="1" x14ac:dyDescent="0.3">
      <c r="A6" s="331"/>
      <c r="B6" s="356"/>
      <c r="C6" s="356"/>
      <c r="D6" s="356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206441.97999999992</v>
      </c>
      <c r="F7" s="145">
        <v>230231.25999999986</v>
      </c>
      <c r="G7" s="243">
        <f>E7/E15</f>
        <v>0.34378242704468626</v>
      </c>
      <c r="H7" s="244">
        <f>F7/F15</f>
        <v>0.37389254043236009</v>
      </c>
      <c r="I7" s="164">
        <f t="shared" ref="I7:I18" si="0">(F7-E7)/E7</f>
        <v>0.11523470177916308</v>
      </c>
      <c r="J7" s="1"/>
      <c r="K7" s="17">
        <v>49135.427999999971</v>
      </c>
      <c r="L7" s="145">
        <v>54384.74900000004</v>
      </c>
      <c r="M7" s="243">
        <f>K7/K15</f>
        <v>0.333621888121161</v>
      </c>
      <c r="N7" s="244">
        <f>L7/L15</f>
        <v>0.34949607458862247</v>
      </c>
      <c r="O7" s="164">
        <f t="shared" ref="O7:O18" si="1">(L7-K7)/K7</f>
        <v>0.10683372901524481</v>
      </c>
      <c r="P7" s="1"/>
      <c r="Q7" s="187">
        <f t="shared" ref="Q7:Q18" si="2">(K7/E7)*10</f>
        <v>2.3801083481179548</v>
      </c>
      <c r="R7" s="188">
        <f t="shared" ref="R7:R18" si="3">(L7/F7)*10</f>
        <v>2.3621791845295061</v>
      </c>
      <c r="S7" s="55">
        <f>(R7-Q7)/Q7</f>
        <v>-7.5329190801863887E-3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153666.96999999988</v>
      </c>
      <c r="F8" s="181">
        <v>161890.46999999988</v>
      </c>
      <c r="G8" s="245">
        <f>E8/E7</f>
        <v>0.74435911726868698</v>
      </c>
      <c r="H8" s="246">
        <f>F8/F7</f>
        <v>0.70316459198459835</v>
      </c>
      <c r="I8" s="206">
        <f t="shared" si="0"/>
        <v>5.3515078744638525E-2</v>
      </c>
      <c r="K8" s="180">
        <v>39519.180999999968</v>
      </c>
      <c r="L8" s="181">
        <v>41471.204000000034</v>
      </c>
      <c r="M8" s="250">
        <f>K8/K7</f>
        <v>0.80429096903358599</v>
      </c>
      <c r="N8" s="246">
        <f>L8/L7</f>
        <v>0.76255208974118838</v>
      </c>
      <c r="O8" s="207">
        <f t="shared" si="1"/>
        <v>4.939431816666616E-2</v>
      </c>
      <c r="Q8" s="189">
        <f t="shared" si="2"/>
        <v>2.5717420601187095</v>
      </c>
      <c r="R8" s="190">
        <f t="shared" si="3"/>
        <v>2.5616828464331509</v>
      </c>
      <c r="S8" s="182">
        <f t="shared" ref="S8:S18" si="4">(R8-Q8)/Q8</f>
        <v>-3.9114395808008432E-3</v>
      </c>
    </row>
    <row r="9" spans="1:19" ht="24" customHeight="1" x14ac:dyDescent="0.25">
      <c r="A9" s="8"/>
      <c r="B9" t="s">
        <v>37</v>
      </c>
      <c r="E9" s="19">
        <v>49339.850000000035</v>
      </c>
      <c r="F9" s="140">
        <v>62757.039999999979</v>
      </c>
      <c r="G9" s="247">
        <f>E9/E7</f>
        <v>0.23900105007712119</v>
      </c>
      <c r="H9" s="215">
        <f>F9/F7</f>
        <v>0.27258261975372072</v>
      </c>
      <c r="I9" s="182">
        <f t="shared" si="0"/>
        <v>0.27193414653672304</v>
      </c>
      <c r="K9" s="19">
        <v>8799.2049999999981</v>
      </c>
      <c r="L9" s="140">
        <v>11658.465</v>
      </c>
      <c r="M9" s="247">
        <f>K9/K7</f>
        <v>0.17908066253132066</v>
      </c>
      <c r="N9" s="215">
        <f>L9/L7</f>
        <v>0.21437011688699698</v>
      </c>
      <c r="O9" s="182">
        <f t="shared" si="1"/>
        <v>0.32494526494154902</v>
      </c>
      <c r="Q9" s="189">
        <f t="shared" si="2"/>
        <v>1.7833870593445242</v>
      </c>
      <c r="R9" s="190">
        <f t="shared" si="3"/>
        <v>1.8577142899027748</v>
      </c>
      <c r="S9" s="182">
        <f t="shared" si="4"/>
        <v>4.167756526481086E-2</v>
      </c>
    </row>
    <row r="10" spans="1:19" ht="24" customHeight="1" thickBot="1" x14ac:dyDescent="0.3">
      <c r="A10" s="8"/>
      <c r="B10" t="s">
        <v>36</v>
      </c>
      <c r="E10" s="19">
        <v>3435.16</v>
      </c>
      <c r="F10" s="140">
        <v>5583.7500000000009</v>
      </c>
      <c r="G10" s="247">
        <f>E10/E7</f>
        <v>1.6639832654191753E-2</v>
      </c>
      <c r="H10" s="215">
        <f>F10/F7</f>
        <v>2.4252788261680903E-2</v>
      </c>
      <c r="I10" s="186">
        <f t="shared" si="0"/>
        <v>0.62547013821772524</v>
      </c>
      <c r="K10" s="19">
        <v>817.0419999999998</v>
      </c>
      <c r="L10" s="140">
        <v>1255.08</v>
      </c>
      <c r="M10" s="247">
        <f>K10/K7</f>
        <v>1.6628368435093317E-2</v>
      </c>
      <c r="N10" s="215">
        <f>L10/L7</f>
        <v>2.3077793371814568E-2</v>
      </c>
      <c r="O10" s="209">
        <f t="shared" si="1"/>
        <v>0.53612666178727686</v>
      </c>
      <c r="Q10" s="189">
        <f t="shared" si="2"/>
        <v>2.3784685429499639</v>
      </c>
      <c r="R10" s="190">
        <f t="shared" si="3"/>
        <v>2.2477367360644722</v>
      </c>
      <c r="S10" s="182">
        <f t="shared" si="4"/>
        <v>-5.4964698723047989E-2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394059.86000000022</v>
      </c>
      <c r="F11" s="145">
        <v>385537.2699999999</v>
      </c>
      <c r="G11" s="243">
        <f>E11/E15</f>
        <v>0.65621757295531369</v>
      </c>
      <c r="H11" s="244">
        <f>F11/F15</f>
        <v>0.62610745956763991</v>
      </c>
      <c r="I11" s="164">
        <f t="shared" si="0"/>
        <v>-2.1627653219996351E-2</v>
      </c>
      <c r="J11" s="1"/>
      <c r="K11" s="17">
        <v>98143.362000000037</v>
      </c>
      <c r="L11" s="145">
        <v>101224.29200000002</v>
      </c>
      <c r="M11" s="243">
        <f>K11/K15</f>
        <v>0.666378111878839</v>
      </c>
      <c r="N11" s="244">
        <f>L11/L15</f>
        <v>0.65050392541137736</v>
      </c>
      <c r="O11" s="164">
        <f t="shared" si="1"/>
        <v>3.1392138369989581E-2</v>
      </c>
      <c r="Q11" s="191">
        <f t="shared" si="2"/>
        <v>2.4905698844840476</v>
      </c>
      <c r="R11" s="192">
        <f t="shared" si="3"/>
        <v>2.6255384336772432</v>
      </c>
      <c r="S11" s="57">
        <f t="shared" si="4"/>
        <v>5.4191833778298483E-2</v>
      </c>
    </row>
    <row r="12" spans="1:19" s="3" customFormat="1" ht="24" customHeight="1" x14ac:dyDescent="0.25">
      <c r="A12" s="46"/>
      <c r="B12" s="3" t="s">
        <v>33</v>
      </c>
      <c r="E12" s="31">
        <v>347224.17000000016</v>
      </c>
      <c r="F12" s="141">
        <v>342756.84999999992</v>
      </c>
      <c r="G12" s="247">
        <f>E12/E11</f>
        <v>0.88114574775517596</v>
      </c>
      <c r="H12" s="215">
        <f>F12/F11</f>
        <v>0.88903687573447832</v>
      </c>
      <c r="I12" s="206">
        <f t="shared" si="0"/>
        <v>-1.2865809427956117E-2</v>
      </c>
      <c r="K12" s="31">
        <v>90932.503000000041</v>
      </c>
      <c r="L12" s="141">
        <v>94671.124000000025</v>
      </c>
      <c r="M12" s="247">
        <f>K12/K11</f>
        <v>0.9265272877038796</v>
      </c>
      <c r="N12" s="215">
        <f>L12/L11</f>
        <v>0.93526091543322443</v>
      </c>
      <c r="O12" s="206">
        <f t="shared" si="1"/>
        <v>4.1114242725727924E-2</v>
      </c>
      <c r="Q12" s="189">
        <f t="shared" si="2"/>
        <v>2.6188413957473062</v>
      </c>
      <c r="R12" s="190">
        <f t="shared" si="3"/>
        <v>2.7620490735633747</v>
      </c>
      <c r="S12" s="182">
        <f t="shared" si="4"/>
        <v>5.4683600942241513E-2</v>
      </c>
    </row>
    <row r="13" spans="1:19" ht="24" customHeight="1" x14ac:dyDescent="0.25">
      <c r="A13" s="8"/>
      <c r="B13" s="3" t="s">
        <v>37</v>
      </c>
      <c r="D13" s="3"/>
      <c r="E13" s="19">
        <v>42384.91</v>
      </c>
      <c r="F13" s="140">
        <v>39090.009999999987</v>
      </c>
      <c r="G13" s="247">
        <f>E13/E11</f>
        <v>0.10755957229442242</v>
      </c>
      <c r="H13" s="215">
        <f>F13/F11</f>
        <v>0.10139100170523072</v>
      </c>
      <c r="I13" s="182">
        <f t="shared" si="0"/>
        <v>-7.7737572168963334E-2</v>
      </c>
      <c r="K13" s="19">
        <v>6644.3959999999961</v>
      </c>
      <c r="L13" s="140">
        <v>6128.7680000000009</v>
      </c>
      <c r="M13" s="247">
        <f>K13/K11</f>
        <v>6.770092102612088E-2</v>
      </c>
      <c r="N13" s="215">
        <f>L13/L11</f>
        <v>6.0546415083841731E-2</v>
      </c>
      <c r="O13" s="182">
        <f t="shared" si="1"/>
        <v>-7.7603442058540084E-2</v>
      </c>
      <c r="Q13" s="189">
        <f t="shared" si="2"/>
        <v>1.5676324427726747</v>
      </c>
      <c r="R13" s="190">
        <f t="shared" si="3"/>
        <v>1.5678604328829804</v>
      </c>
      <c r="S13" s="182">
        <f t="shared" si="4"/>
        <v>1.4543594792059398E-4</v>
      </c>
    </row>
    <row r="14" spans="1:19" ht="24" customHeight="1" thickBot="1" x14ac:dyDescent="0.3">
      <c r="A14" s="8"/>
      <c r="B14" t="s">
        <v>36</v>
      </c>
      <c r="E14" s="19">
        <v>4450.7800000000007</v>
      </c>
      <c r="F14" s="140">
        <v>3690.4099999999994</v>
      </c>
      <c r="G14" s="247">
        <f>E14/E11</f>
        <v>1.129467995040144E-2</v>
      </c>
      <c r="H14" s="215">
        <f>F14/F11</f>
        <v>9.5721225602909948E-3</v>
      </c>
      <c r="I14" s="186">
        <f t="shared" si="0"/>
        <v>-0.17083971798201689</v>
      </c>
      <c r="K14" s="19">
        <v>566.46299999999997</v>
      </c>
      <c r="L14" s="140">
        <v>424.40000000000009</v>
      </c>
      <c r="M14" s="247">
        <f>K14/K11</f>
        <v>5.7717912699994907E-3</v>
      </c>
      <c r="N14" s="215">
        <f>L14/L11</f>
        <v>4.1926694829339979E-3</v>
      </c>
      <c r="O14" s="209">
        <f t="shared" si="1"/>
        <v>-0.25078954847889429</v>
      </c>
      <c r="Q14" s="189">
        <f t="shared" si="2"/>
        <v>1.2727274769815624</v>
      </c>
      <c r="R14" s="190">
        <f t="shared" si="3"/>
        <v>1.1500077227191563</v>
      </c>
      <c r="S14" s="182">
        <f t="shared" si="4"/>
        <v>-9.6422648588880833E-2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600501.8400000002</v>
      </c>
      <c r="F15" s="145">
        <v>615768.5299999998</v>
      </c>
      <c r="G15" s="243">
        <f>G7+G11</f>
        <v>1</v>
      </c>
      <c r="H15" s="244">
        <f>H7+H11</f>
        <v>1</v>
      </c>
      <c r="I15" s="164">
        <f t="shared" si="0"/>
        <v>2.5423219352666081E-2</v>
      </c>
      <c r="J15" s="1"/>
      <c r="K15" s="17">
        <v>147278.79</v>
      </c>
      <c r="L15" s="145">
        <v>155609.04100000008</v>
      </c>
      <c r="M15" s="243">
        <f>M7+M11</f>
        <v>1</v>
      </c>
      <c r="N15" s="244">
        <f>N7+N11</f>
        <v>0.99999999999999978</v>
      </c>
      <c r="O15" s="164">
        <f t="shared" si="1"/>
        <v>5.6561104283923545E-2</v>
      </c>
      <c r="Q15" s="191">
        <f t="shared" si="2"/>
        <v>2.4525951494170268</v>
      </c>
      <c r="R15" s="192">
        <f t="shared" si="3"/>
        <v>2.5270703749670376</v>
      </c>
      <c r="S15" s="57">
        <f t="shared" si="4"/>
        <v>3.0365886341948135E-2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500891.14</v>
      </c>
      <c r="F16" s="181">
        <f t="shared" ref="F16:F17" si="5">F8+F12</f>
        <v>504647.31999999983</v>
      </c>
      <c r="G16" s="245">
        <f>E16/E15</f>
        <v>0.83412090793926597</v>
      </c>
      <c r="H16" s="246">
        <f>F16/F15</f>
        <v>0.81954061536727119</v>
      </c>
      <c r="I16" s="207">
        <f t="shared" si="0"/>
        <v>7.4989946917404411E-3</v>
      </c>
      <c r="J16" s="3"/>
      <c r="K16" s="180">
        <f t="shared" ref="K16:L18" si="6">K8+K12</f>
        <v>130451.68400000001</v>
      </c>
      <c r="L16" s="181">
        <f t="shared" si="6"/>
        <v>136142.32800000007</v>
      </c>
      <c r="M16" s="250">
        <f>K16/K15</f>
        <v>0.88574657627211628</v>
      </c>
      <c r="N16" s="246">
        <f>L16/L15</f>
        <v>0.87489985880704702</v>
      </c>
      <c r="O16" s="207">
        <f t="shared" si="1"/>
        <v>4.3622618164132383E-2</v>
      </c>
      <c r="P16" s="3"/>
      <c r="Q16" s="189">
        <f t="shared" si="2"/>
        <v>2.6043919243610496</v>
      </c>
      <c r="R16" s="190">
        <f t="shared" si="3"/>
        <v>2.6977717428480568</v>
      </c>
      <c r="S16" s="182">
        <f t="shared" si="4"/>
        <v>3.5854748900711851E-2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91724.760000000038</v>
      </c>
      <c r="F17" s="140">
        <f t="shared" si="5"/>
        <v>101847.04999999996</v>
      </c>
      <c r="G17" s="248">
        <f>E17/E15</f>
        <v>0.15274684254089879</v>
      </c>
      <c r="H17" s="215">
        <f>F17/F15</f>
        <v>0.16539827067810692</v>
      </c>
      <c r="I17" s="182">
        <f t="shared" si="0"/>
        <v>0.11035504481014632</v>
      </c>
      <c r="K17" s="19">
        <f t="shared" si="6"/>
        <v>15443.600999999995</v>
      </c>
      <c r="L17" s="140">
        <f t="shared" si="6"/>
        <v>17787.233</v>
      </c>
      <c r="M17" s="247">
        <f>K17/K15</f>
        <v>0.10485964068553248</v>
      </c>
      <c r="N17" s="215">
        <f>L17/L15</f>
        <v>0.11430719504273527</v>
      </c>
      <c r="O17" s="182">
        <f t="shared" si="1"/>
        <v>0.15175424436308643</v>
      </c>
      <c r="Q17" s="189">
        <f t="shared" si="2"/>
        <v>1.6836894421964133</v>
      </c>
      <c r="R17" s="190">
        <f t="shared" si="3"/>
        <v>1.7464652142600112</v>
      </c>
      <c r="S17" s="182">
        <f t="shared" si="4"/>
        <v>3.7284650298516728E-2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7885.9400000000005</v>
      </c>
      <c r="F18" s="142">
        <f>F10+F14</f>
        <v>9274.16</v>
      </c>
      <c r="G18" s="249">
        <f>E18/E15</f>
        <v>1.3132249519834939E-2</v>
      </c>
      <c r="H18" s="221">
        <f>F18/F15</f>
        <v>1.5061113954621883E-2</v>
      </c>
      <c r="I18" s="208">
        <f t="shared" si="0"/>
        <v>0.17603735255403913</v>
      </c>
      <c r="K18" s="21">
        <f t="shared" si="6"/>
        <v>1383.5049999999997</v>
      </c>
      <c r="L18" s="142">
        <f t="shared" si="6"/>
        <v>1679.48</v>
      </c>
      <c r="M18" s="249">
        <f>K18/K15</f>
        <v>9.393783042351174E-3</v>
      </c>
      <c r="N18" s="221">
        <f>L18/L15</f>
        <v>1.0792946150217577E-2</v>
      </c>
      <c r="O18" s="208">
        <f t="shared" si="1"/>
        <v>0.21393128322629873</v>
      </c>
      <c r="Q18" s="193">
        <f t="shared" si="2"/>
        <v>1.7543945300116404</v>
      </c>
      <c r="R18" s="194">
        <f t="shared" si="3"/>
        <v>1.8109241160385414</v>
      </c>
      <c r="S18" s="186">
        <f t="shared" si="4"/>
        <v>3.2221706725525406E-2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20" sqref="A20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115</v>
      </c>
    </row>
    <row r="15" spans="1:1" x14ac:dyDescent="0.25">
      <c r="A15" t="s">
        <v>114</v>
      </c>
    </row>
    <row r="17" spans="1:1" x14ac:dyDescent="0.25">
      <c r="A17" t="s">
        <v>117</v>
      </c>
    </row>
    <row r="19" spans="1:1" x14ac:dyDescent="0.25">
      <c r="A19" t="s">
        <v>152</v>
      </c>
    </row>
    <row r="21" spans="1:1" x14ac:dyDescent="0.25">
      <c r="A21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145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F5</f>
        <v>2022/2021</v>
      </c>
    </row>
    <row r="6" spans="1:16" ht="19.5" customHeight="1" thickBot="1" x14ac:dyDescent="0.3">
      <c r="A6" s="359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155</v>
      </c>
      <c r="B7" s="39">
        <v>90828.849999999991</v>
      </c>
      <c r="C7" s="147">
        <v>87207.019999999975</v>
      </c>
      <c r="D7" s="247">
        <f>B7/$B$33</f>
        <v>0.15125490706239955</v>
      </c>
      <c r="E7" s="246">
        <f>C7/$C$33</f>
        <v>0.14162305436427547</v>
      </c>
      <c r="F7" s="52">
        <f>(C7-B7)/B7</f>
        <v>-3.9875325956455647E-2</v>
      </c>
      <c r="H7" s="39">
        <v>21799.935000000001</v>
      </c>
      <c r="I7" s="147">
        <v>21612.392000000003</v>
      </c>
      <c r="J7" s="247">
        <f>H7/$H$33</f>
        <v>0.14801815658588724</v>
      </c>
      <c r="K7" s="246">
        <f>I7/$I$33</f>
        <v>0.13888905079750474</v>
      </c>
      <c r="L7" s="52">
        <f>(I7-H7)/H7</f>
        <v>-8.602915559151797E-3</v>
      </c>
      <c r="N7" s="27">
        <f t="shared" ref="N7:N33" si="0">(H7/B7)*10</f>
        <v>2.400111308246224</v>
      </c>
      <c r="O7" s="151">
        <f t="shared" ref="O7:O33" si="1">(I7/C7)*10</f>
        <v>2.4782858077251131</v>
      </c>
      <c r="P7" s="61">
        <f>(O7-N7)/N7</f>
        <v>3.257119751500679E-2</v>
      </c>
    </row>
    <row r="8" spans="1:16" ht="20.100000000000001" customHeight="1" x14ac:dyDescent="0.25">
      <c r="A8" s="8" t="s">
        <v>153</v>
      </c>
      <c r="B8" s="19">
        <v>75203.39</v>
      </c>
      <c r="C8" s="140">
        <v>67363.64</v>
      </c>
      <c r="D8" s="247">
        <f t="shared" ref="D8:D32" si="2">B8/$B$33</f>
        <v>0.12523423741715753</v>
      </c>
      <c r="E8" s="215">
        <f t="shared" ref="E8:E32" si="3">C8/$C$33</f>
        <v>0.10939766603532014</v>
      </c>
      <c r="F8" s="52">
        <f t="shared" ref="F8:F33" si="4">(C8-B8)/B8</f>
        <v>-0.10424729523496215</v>
      </c>
      <c r="H8" s="19">
        <v>18277.43</v>
      </c>
      <c r="I8" s="140">
        <v>17533.811999999998</v>
      </c>
      <c r="J8" s="247">
        <f t="shared" ref="J8:J32" si="5">H8/$H$33</f>
        <v>0.12410089735256517</v>
      </c>
      <c r="K8" s="215">
        <f t="shared" ref="K8:K32" si="6">I8/$I$33</f>
        <v>0.1126786200038338</v>
      </c>
      <c r="L8" s="52">
        <f t="shared" ref="L8:L33" si="7">(I8-H8)/H8</f>
        <v>-4.0685041605958948E-2</v>
      </c>
      <c r="N8" s="27">
        <f t="shared" si="0"/>
        <v>2.4303997466071676</v>
      </c>
      <c r="O8" s="152">
        <f t="shared" si="1"/>
        <v>2.6028599404663999</v>
      </c>
      <c r="P8" s="52">
        <f t="shared" ref="P8:P71" si="8">(O8-N8)/N8</f>
        <v>7.0959599999953216E-2</v>
      </c>
    </row>
    <row r="9" spans="1:16" ht="20.100000000000001" customHeight="1" x14ac:dyDescent="0.25">
      <c r="A9" s="8" t="s">
        <v>154</v>
      </c>
      <c r="B9" s="19">
        <v>76446.89999999998</v>
      </c>
      <c r="C9" s="140">
        <v>67840.55</v>
      </c>
      <c r="D9" s="247">
        <f t="shared" si="2"/>
        <v>0.12730502207953256</v>
      </c>
      <c r="E9" s="215">
        <f t="shared" si="3"/>
        <v>0.11017216160754434</v>
      </c>
      <c r="F9" s="52">
        <f t="shared" si="4"/>
        <v>-0.11257945057288103</v>
      </c>
      <c r="H9" s="19">
        <v>17916.123</v>
      </c>
      <c r="I9" s="140">
        <v>16604.680999999993</v>
      </c>
      <c r="J9" s="247">
        <f t="shared" si="5"/>
        <v>0.12164767920757634</v>
      </c>
      <c r="K9" s="215">
        <f t="shared" si="6"/>
        <v>0.10670768801923271</v>
      </c>
      <c r="L9" s="52">
        <f t="shared" si="7"/>
        <v>-7.3198983954285562E-2</v>
      </c>
      <c r="N9" s="27">
        <f t="shared" si="0"/>
        <v>2.3436035993611255</v>
      </c>
      <c r="O9" s="152">
        <f t="shared" si="1"/>
        <v>2.4476041246717477</v>
      </c>
      <c r="P9" s="52">
        <f t="shared" si="8"/>
        <v>4.4376329401001564E-2</v>
      </c>
    </row>
    <row r="10" spans="1:16" ht="20.100000000000001" customHeight="1" x14ac:dyDescent="0.25">
      <c r="A10" s="8" t="s">
        <v>191</v>
      </c>
      <c r="B10" s="19">
        <v>49942.640000000007</v>
      </c>
      <c r="C10" s="140">
        <v>55341.990000000013</v>
      </c>
      <c r="D10" s="247">
        <f t="shared" si="2"/>
        <v>8.3168171474711838E-2</v>
      </c>
      <c r="E10" s="215">
        <f t="shared" si="3"/>
        <v>8.9874664429505716E-2</v>
      </c>
      <c r="F10" s="52">
        <f t="shared" si="4"/>
        <v>0.10811102496784321</v>
      </c>
      <c r="H10" s="19">
        <v>11618.310999999998</v>
      </c>
      <c r="I10" s="140">
        <v>12643.380000000001</v>
      </c>
      <c r="J10" s="247">
        <f t="shared" si="5"/>
        <v>7.8886518554368887E-2</v>
      </c>
      <c r="K10" s="215">
        <f t="shared" si="6"/>
        <v>8.1250934513502973E-2</v>
      </c>
      <c r="L10" s="52">
        <f t="shared" si="7"/>
        <v>8.8228745124829533E-2</v>
      </c>
      <c r="N10" s="27">
        <f t="shared" si="0"/>
        <v>2.3263309668852101</v>
      </c>
      <c r="O10" s="152">
        <f t="shared" si="1"/>
        <v>2.2845907781776549</v>
      </c>
      <c r="P10" s="52">
        <f t="shared" si="8"/>
        <v>-1.7942497994359916E-2</v>
      </c>
    </row>
    <row r="11" spans="1:16" ht="20.100000000000001" customHeight="1" x14ac:dyDescent="0.25">
      <c r="A11" s="8" t="s">
        <v>190</v>
      </c>
      <c r="B11" s="19">
        <v>47004.130000000005</v>
      </c>
      <c r="C11" s="140">
        <v>50888.279999999992</v>
      </c>
      <c r="D11" s="247">
        <f t="shared" si="2"/>
        <v>7.8274747667717345E-2</v>
      </c>
      <c r="E11" s="215">
        <f t="shared" si="3"/>
        <v>8.2641897922259844E-2</v>
      </c>
      <c r="F11" s="52">
        <f t="shared" si="4"/>
        <v>8.2634228098679555E-2</v>
      </c>
      <c r="H11" s="19">
        <v>11052.021999999999</v>
      </c>
      <c r="I11" s="140">
        <v>12233.810000000001</v>
      </c>
      <c r="J11" s="247">
        <f t="shared" si="5"/>
        <v>7.5041504618553703E-2</v>
      </c>
      <c r="K11" s="215">
        <f t="shared" si="6"/>
        <v>7.8618889502699268E-2</v>
      </c>
      <c r="L11" s="52">
        <f t="shared" si="7"/>
        <v>0.10692957361105528</v>
      </c>
      <c r="N11" s="27">
        <f t="shared" si="0"/>
        <v>2.3512874294237545</v>
      </c>
      <c r="O11" s="152">
        <f t="shared" si="1"/>
        <v>2.4040525637730346</v>
      </c>
      <c r="P11" s="52">
        <f t="shared" si="8"/>
        <v>2.2440954554931464E-2</v>
      </c>
    </row>
    <row r="12" spans="1:16" ht="20.100000000000001" customHeight="1" x14ac:dyDescent="0.25">
      <c r="A12" s="8" t="s">
        <v>156</v>
      </c>
      <c r="B12" s="19">
        <v>29810.36</v>
      </c>
      <c r="C12" s="140">
        <v>32086.019999999993</v>
      </c>
      <c r="D12" s="247">
        <f t="shared" si="2"/>
        <v>4.9642412419585558E-2</v>
      </c>
      <c r="E12" s="215">
        <f t="shared" si="3"/>
        <v>5.2107274790415152E-2</v>
      </c>
      <c r="F12" s="52">
        <f t="shared" si="4"/>
        <v>7.6337890585688753E-2</v>
      </c>
      <c r="H12" s="19">
        <v>8942.5300000000007</v>
      </c>
      <c r="I12" s="140">
        <v>9942.4950000000026</v>
      </c>
      <c r="J12" s="247">
        <f t="shared" si="5"/>
        <v>6.0718383142610022E-2</v>
      </c>
      <c r="K12" s="215">
        <f t="shared" si="6"/>
        <v>6.3894070268063666E-2</v>
      </c>
      <c r="L12" s="52">
        <f t="shared" si="7"/>
        <v>0.1118212631101044</v>
      </c>
      <c r="N12" s="27">
        <f t="shared" si="0"/>
        <v>2.9998061076753184</v>
      </c>
      <c r="O12" s="152">
        <f t="shared" si="1"/>
        <v>3.0986999945770788</v>
      </c>
      <c r="P12" s="52">
        <f t="shared" si="8"/>
        <v>3.2966759634474374E-2</v>
      </c>
    </row>
    <row r="13" spans="1:16" ht="20.100000000000001" customHeight="1" x14ac:dyDescent="0.25">
      <c r="A13" s="8" t="s">
        <v>158</v>
      </c>
      <c r="B13" s="19">
        <v>18868.38</v>
      </c>
      <c r="C13" s="140">
        <v>17973.550000000003</v>
      </c>
      <c r="D13" s="247">
        <f t="shared" si="2"/>
        <v>3.1421019459324198E-2</v>
      </c>
      <c r="E13" s="215">
        <f t="shared" si="3"/>
        <v>2.9188808983141776E-2</v>
      </c>
      <c r="F13" s="52">
        <f t="shared" si="4"/>
        <v>-4.7424845164237631E-2</v>
      </c>
      <c r="H13" s="19">
        <v>6243.7850000000008</v>
      </c>
      <c r="I13" s="140">
        <v>5973.1259999999993</v>
      </c>
      <c r="J13" s="247">
        <f t="shared" si="5"/>
        <v>4.2394325754577439E-2</v>
      </c>
      <c r="K13" s="215">
        <f t="shared" si="6"/>
        <v>3.8385468875166438E-2</v>
      </c>
      <c r="L13" s="52">
        <f t="shared" si="7"/>
        <v>-4.3348545793937723E-2</v>
      </c>
      <c r="N13" s="27">
        <f t="shared" si="0"/>
        <v>3.3091261676943122</v>
      </c>
      <c r="O13" s="152">
        <f t="shared" si="1"/>
        <v>3.3232867185391859</v>
      </c>
      <c r="P13" s="52">
        <f t="shared" si="8"/>
        <v>4.2792417476001706E-3</v>
      </c>
    </row>
    <row r="14" spans="1:16" ht="20.100000000000001" customHeight="1" x14ac:dyDescent="0.25">
      <c r="A14" s="8" t="s">
        <v>187</v>
      </c>
      <c r="B14" s="19">
        <v>16835.649999999998</v>
      </c>
      <c r="C14" s="140">
        <v>17459.169999999998</v>
      </c>
      <c r="D14" s="247">
        <f t="shared" si="2"/>
        <v>2.8035967383547043E-2</v>
      </c>
      <c r="E14" s="215">
        <f t="shared" si="3"/>
        <v>2.8353462623365959E-2</v>
      </c>
      <c r="F14" s="52">
        <f t="shared" si="4"/>
        <v>3.7035695087507786E-2</v>
      </c>
      <c r="H14" s="19">
        <v>4812.973</v>
      </c>
      <c r="I14" s="140">
        <v>4684.0299999999988</v>
      </c>
      <c r="J14" s="247">
        <f t="shared" si="5"/>
        <v>3.2679335564883449E-2</v>
      </c>
      <c r="K14" s="215">
        <f t="shared" si="6"/>
        <v>3.0101271557865319E-2</v>
      </c>
      <c r="L14" s="52">
        <f t="shared" si="7"/>
        <v>-2.6790717504544721E-2</v>
      </c>
      <c r="N14" s="27">
        <f t="shared" si="0"/>
        <v>2.8587984425905741</v>
      </c>
      <c r="O14" s="152">
        <f t="shared" si="1"/>
        <v>2.6828480391679554</v>
      </c>
      <c r="P14" s="52">
        <f t="shared" si="8"/>
        <v>-6.1546977499811667E-2</v>
      </c>
    </row>
    <row r="15" spans="1:16" ht="20.100000000000001" customHeight="1" x14ac:dyDescent="0.25">
      <c r="A15" s="8" t="s">
        <v>195</v>
      </c>
      <c r="B15" s="19">
        <v>16719.840000000004</v>
      </c>
      <c r="C15" s="140">
        <v>22690.989999999994</v>
      </c>
      <c r="D15" s="247">
        <f t="shared" si="2"/>
        <v>2.7843112021105534E-2</v>
      </c>
      <c r="E15" s="215">
        <f t="shared" si="3"/>
        <v>3.6849869544323739E-2</v>
      </c>
      <c r="F15" s="52">
        <f t="shared" si="4"/>
        <v>0.35712961368051305</v>
      </c>
      <c r="H15" s="19">
        <v>3258.9900000000002</v>
      </c>
      <c r="I15" s="140">
        <v>4379.652</v>
      </c>
      <c r="J15" s="247">
        <f t="shared" si="5"/>
        <v>2.2128033507065076E-2</v>
      </c>
      <c r="K15" s="215">
        <f t="shared" si="6"/>
        <v>2.8145228399678906E-2</v>
      </c>
      <c r="L15" s="52">
        <f t="shared" si="7"/>
        <v>0.34386788544917279</v>
      </c>
      <c r="N15" s="27">
        <f t="shared" si="0"/>
        <v>1.949175350960296</v>
      </c>
      <c r="O15" s="152">
        <f t="shared" si="1"/>
        <v>1.9301282138857765</v>
      </c>
      <c r="P15" s="52">
        <f t="shared" si="8"/>
        <v>-9.7718951068900169E-3</v>
      </c>
    </row>
    <row r="16" spans="1:16" ht="20.100000000000001" customHeight="1" x14ac:dyDescent="0.25">
      <c r="A16" s="8" t="s">
        <v>188</v>
      </c>
      <c r="B16" s="19">
        <v>13183.549999999996</v>
      </c>
      <c r="C16" s="140">
        <v>16565.420000000002</v>
      </c>
      <c r="D16" s="247">
        <f t="shared" si="2"/>
        <v>2.1954220823036923E-2</v>
      </c>
      <c r="E16" s="215">
        <f t="shared" si="3"/>
        <v>2.6902024369449353E-2</v>
      </c>
      <c r="F16" s="52">
        <f t="shared" si="4"/>
        <v>0.25652195349507584</v>
      </c>
      <c r="H16" s="19">
        <v>3506.4059999999999</v>
      </c>
      <c r="I16" s="140">
        <v>4311.5909999999994</v>
      </c>
      <c r="J16" s="247">
        <f t="shared" si="5"/>
        <v>2.3807949535707078E-2</v>
      </c>
      <c r="K16" s="215">
        <f t="shared" si="6"/>
        <v>2.7707843787816922E-2</v>
      </c>
      <c r="L16" s="52">
        <f t="shared" si="7"/>
        <v>0.22963256394154</v>
      </c>
      <c r="N16" s="27">
        <f t="shared" si="0"/>
        <v>2.6596827106507743</v>
      </c>
      <c r="O16" s="152">
        <f t="shared" si="1"/>
        <v>2.6027658821810729</v>
      </c>
      <c r="P16" s="52">
        <f t="shared" si="8"/>
        <v>-2.1399856547465769E-2</v>
      </c>
    </row>
    <row r="17" spans="1:16" ht="20.100000000000001" customHeight="1" x14ac:dyDescent="0.25">
      <c r="A17" s="8" t="s">
        <v>159</v>
      </c>
      <c r="B17" s="19">
        <v>25215.329999999991</v>
      </c>
      <c r="C17" s="140">
        <v>18863.439999999999</v>
      </c>
      <c r="D17" s="247">
        <f t="shared" si="2"/>
        <v>4.1990429205012884E-2</v>
      </c>
      <c r="E17" s="215">
        <f t="shared" si="3"/>
        <v>3.0633978647788319E-2</v>
      </c>
      <c r="F17" s="52">
        <f t="shared" si="4"/>
        <v>-0.25190588423788207</v>
      </c>
      <c r="H17" s="19">
        <v>5254.8759999999975</v>
      </c>
      <c r="I17" s="140">
        <v>4308.8139999999985</v>
      </c>
      <c r="J17" s="247">
        <f t="shared" si="5"/>
        <v>3.5679787972185253E-2</v>
      </c>
      <c r="K17" s="215">
        <f t="shared" si="6"/>
        <v>2.7689997781041514E-2</v>
      </c>
      <c r="L17" s="52">
        <f t="shared" si="7"/>
        <v>-0.18003507599418131</v>
      </c>
      <c r="N17" s="27">
        <f t="shared" si="0"/>
        <v>2.0840004870053255</v>
      </c>
      <c r="O17" s="152">
        <f t="shared" si="1"/>
        <v>2.2842143320624437</v>
      </c>
      <c r="P17" s="52">
        <f t="shared" si="8"/>
        <v>9.6071880167754795E-2</v>
      </c>
    </row>
    <row r="18" spans="1:16" ht="20.100000000000001" customHeight="1" x14ac:dyDescent="0.25">
      <c r="A18" s="8" t="s">
        <v>157</v>
      </c>
      <c r="B18" s="19">
        <v>9844.1</v>
      </c>
      <c r="C18" s="140">
        <v>15227.400000000001</v>
      </c>
      <c r="D18" s="247">
        <f t="shared" si="2"/>
        <v>1.6393122125987147E-2</v>
      </c>
      <c r="E18" s="215">
        <f t="shared" si="3"/>
        <v>2.4729097474338293E-2</v>
      </c>
      <c r="F18" s="52">
        <f t="shared" si="4"/>
        <v>0.54685547688463154</v>
      </c>
      <c r="H18" s="19">
        <v>2323.5810000000001</v>
      </c>
      <c r="I18" s="140">
        <v>4207.9150000000009</v>
      </c>
      <c r="J18" s="247">
        <f t="shared" si="5"/>
        <v>1.5776752375545728E-2</v>
      </c>
      <c r="K18" s="215">
        <f t="shared" si="6"/>
        <v>2.7041584299719451E-2</v>
      </c>
      <c r="L18" s="52">
        <f t="shared" si="7"/>
        <v>0.81096118448205623</v>
      </c>
      <c r="N18" s="27">
        <f t="shared" si="0"/>
        <v>2.3603793134974249</v>
      </c>
      <c r="O18" s="152">
        <f t="shared" si="1"/>
        <v>2.7633837687326794</v>
      </c>
      <c r="P18" s="52">
        <f t="shared" si="8"/>
        <v>0.17073715776559409</v>
      </c>
    </row>
    <row r="19" spans="1:16" ht="20.100000000000001" customHeight="1" x14ac:dyDescent="0.25">
      <c r="A19" s="8" t="s">
        <v>189</v>
      </c>
      <c r="B19" s="19">
        <v>12257.5</v>
      </c>
      <c r="C19" s="140">
        <v>15121.800000000003</v>
      </c>
      <c r="D19" s="247">
        <f t="shared" si="2"/>
        <v>2.0412093991252368E-2</v>
      </c>
      <c r="E19" s="215">
        <f t="shared" si="3"/>
        <v>2.4557604462183226E-2</v>
      </c>
      <c r="F19" s="52">
        <f t="shared" si="4"/>
        <v>0.23367734040383462</v>
      </c>
      <c r="H19" s="19">
        <v>2969.9499999999994</v>
      </c>
      <c r="I19" s="140">
        <v>3640.4029999999998</v>
      </c>
      <c r="J19" s="247">
        <f t="shared" si="5"/>
        <v>2.0165497014200076E-2</v>
      </c>
      <c r="K19" s="215">
        <f t="shared" si="6"/>
        <v>2.3394546850269447E-2</v>
      </c>
      <c r="L19" s="52">
        <f t="shared" si="7"/>
        <v>0.22574555127190712</v>
      </c>
      <c r="N19" s="27">
        <f t="shared" si="0"/>
        <v>2.4229655313073621</v>
      </c>
      <c r="O19" s="152">
        <f t="shared" si="1"/>
        <v>2.4073873480670285</v>
      </c>
      <c r="P19" s="52">
        <f t="shared" si="8"/>
        <v>-6.4293870626909531E-3</v>
      </c>
    </row>
    <row r="20" spans="1:16" ht="20.100000000000001" customHeight="1" x14ac:dyDescent="0.25">
      <c r="A20" s="8" t="s">
        <v>186</v>
      </c>
      <c r="B20" s="19">
        <v>19854.769999999993</v>
      </c>
      <c r="C20" s="140">
        <v>15652.179999999998</v>
      </c>
      <c r="D20" s="247">
        <f t="shared" si="2"/>
        <v>3.3063628914109536E-2</v>
      </c>
      <c r="E20" s="215">
        <f t="shared" si="3"/>
        <v>2.5418934611679489E-2</v>
      </c>
      <c r="F20" s="52">
        <f t="shared" si="4"/>
        <v>-0.21166651640890305</v>
      </c>
      <c r="H20" s="19">
        <v>3705.9459999999995</v>
      </c>
      <c r="I20" s="140">
        <v>3056.6869999999999</v>
      </c>
      <c r="J20" s="247">
        <f t="shared" si="5"/>
        <v>2.5162794995803536E-2</v>
      </c>
      <c r="K20" s="215">
        <f t="shared" si="6"/>
        <v>1.9643376633880799E-2</v>
      </c>
      <c r="L20" s="52">
        <f t="shared" si="7"/>
        <v>-0.17519386413077784</v>
      </c>
      <c r="N20" s="27">
        <f t="shared" si="0"/>
        <v>1.8665267842437867</v>
      </c>
      <c r="O20" s="152">
        <f t="shared" si="1"/>
        <v>1.952882601656766</v>
      </c>
      <c r="P20" s="52">
        <f t="shared" si="8"/>
        <v>4.6265512041910428E-2</v>
      </c>
    </row>
    <row r="21" spans="1:16" ht="20.100000000000001" customHeight="1" x14ac:dyDescent="0.25">
      <c r="A21" s="8" t="s">
        <v>164</v>
      </c>
      <c r="B21" s="19">
        <v>5686.58</v>
      </c>
      <c r="C21" s="140">
        <v>11834.090000000004</v>
      </c>
      <c r="D21" s="247">
        <f t="shared" si="2"/>
        <v>9.4697128654926289E-3</v>
      </c>
      <c r="E21" s="215">
        <f t="shared" si="3"/>
        <v>1.9218406630816299E-2</v>
      </c>
      <c r="F21" s="52">
        <f t="shared" si="4"/>
        <v>1.0810557487980481</v>
      </c>
      <c r="H21" s="19">
        <v>1117.1969999999999</v>
      </c>
      <c r="I21" s="140">
        <v>2545.8009999999999</v>
      </c>
      <c r="J21" s="247">
        <f t="shared" si="5"/>
        <v>7.5855932819654482E-3</v>
      </c>
      <c r="K21" s="215">
        <f t="shared" si="6"/>
        <v>1.6360238348875882E-2</v>
      </c>
      <c r="L21" s="52">
        <f t="shared" si="7"/>
        <v>1.2787395598090581</v>
      </c>
      <c r="N21" s="27">
        <f t="shared" si="0"/>
        <v>1.9646202110934865</v>
      </c>
      <c r="O21" s="152">
        <f t="shared" si="1"/>
        <v>2.1512435683690079</v>
      </c>
      <c r="P21" s="52">
        <f t="shared" si="8"/>
        <v>9.4992078479966782E-2</v>
      </c>
    </row>
    <row r="22" spans="1:16" ht="20.100000000000001" customHeight="1" x14ac:dyDescent="0.25">
      <c r="A22" s="8" t="s">
        <v>194</v>
      </c>
      <c r="B22" s="19">
        <v>8293.3799999999992</v>
      </c>
      <c r="C22" s="140">
        <v>8367.93</v>
      </c>
      <c r="D22" s="247">
        <f t="shared" si="2"/>
        <v>1.3810748689795843E-2</v>
      </c>
      <c r="E22" s="215">
        <f t="shared" si="3"/>
        <v>1.3589408344723303E-2</v>
      </c>
      <c r="F22" s="52">
        <f t="shared" si="4"/>
        <v>8.9890973282306004E-3</v>
      </c>
      <c r="H22" s="19">
        <v>2301.3430000000003</v>
      </c>
      <c r="I22" s="140">
        <v>2337.857</v>
      </c>
      <c r="J22" s="247">
        <f t="shared" si="5"/>
        <v>1.5625759825973588E-2</v>
      </c>
      <c r="K22" s="215">
        <f t="shared" si="6"/>
        <v>1.502391496648321E-2</v>
      </c>
      <c r="L22" s="52">
        <f t="shared" si="7"/>
        <v>1.5866387583250156E-2</v>
      </c>
      <c r="N22" s="27">
        <f t="shared" si="0"/>
        <v>2.7749156556193015</v>
      </c>
      <c r="O22" s="152">
        <f t="shared" si="1"/>
        <v>2.7938295372929742</v>
      </c>
      <c r="P22" s="52">
        <f t="shared" si="8"/>
        <v>6.8160203843930971E-3</v>
      </c>
    </row>
    <row r="23" spans="1:16" ht="20.100000000000001" customHeight="1" x14ac:dyDescent="0.25">
      <c r="A23" s="8" t="s">
        <v>163</v>
      </c>
      <c r="B23" s="19">
        <v>12053.47</v>
      </c>
      <c r="C23" s="140">
        <v>7915.41</v>
      </c>
      <c r="D23" s="247">
        <f t="shared" si="2"/>
        <v>2.0072328171384105E-2</v>
      </c>
      <c r="E23" s="215">
        <f t="shared" si="3"/>
        <v>1.2854521811954244E-2</v>
      </c>
      <c r="F23" s="52">
        <f t="shared" si="4"/>
        <v>-0.34330860739687408</v>
      </c>
      <c r="H23" s="19">
        <v>3269.8120000000004</v>
      </c>
      <c r="I23" s="140">
        <v>2271.8589999999999</v>
      </c>
      <c r="J23" s="247">
        <f t="shared" si="5"/>
        <v>2.2201513198200507E-2</v>
      </c>
      <c r="K23" s="215">
        <f t="shared" si="6"/>
        <v>1.4599787939056828E-2</v>
      </c>
      <c r="L23" s="52">
        <f t="shared" si="7"/>
        <v>-0.30520195044852744</v>
      </c>
      <c r="N23" s="27">
        <f t="shared" si="0"/>
        <v>2.7127557458557581</v>
      </c>
      <c r="O23" s="152">
        <f t="shared" si="1"/>
        <v>2.8701722336556164</v>
      </c>
      <c r="P23" s="52">
        <f t="shared" si="8"/>
        <v>5.8028257074136301E-2</v>
      </c>
    </row>
    <row r="24" spans="1:16" ht="20.100000000000001" customHeight="1" x14ac:dyDescent="0.25">
      <c r="A24" s="8" t="s">
        <v>171</v>
      </c>
      <c r="B24" s="19">
        <v>3697.11</v>
      </c>
      <c r="C24" s="140">
        <v>10051.569999999998</v>
      </c>
      <c r="D24" s="247">
        <f t="shared" si="2"/>
        <v>6.1567005356719601E-3</v>
      </c>
      <c r="E24" s="215">
        <f t="shared" si="3"/>
        <v>1.6323617577533558E-2</v>
      </c>
      <c r="F24" s="52">
        <f t="shared" si="4"/>
        <v>1.7187641157552784</v>
      </c>
      <c r="H24" s="19">
        <v>774.33299999999997</v>
      </c>
      <c r="I24" s="140">
        <v>2133.7919999999999</v>
      </c>
      <c r="J24" s="247">
        <f t="shared" si="5"/>
        <v>5.2576002287905823E-3</v>
      </c>
      <c r="K24" s="215">
        <f t="shared" si="6"/>
        <v>1.3712519441592083E-2</v>
      </c>
      <c r="L24" s="52">
        <f t="shared" si="7"/>
        <v>1.7556516382486602</v>
      </c>
      <c r="N24" s="27">
        <f t="shared" si="0"/>
        <v>2.0944278098298401</v>
      </c>
      <c r="O24" s="152">
        <f t="shared" si="1"/>
        <v>2.122844490960119</v>
      </c>
      <c r="P24" s="52">
        <f t="shared" si="8"/>
        <v>1.3567753921577049E-2</v>
      </c>
    </row>
    <row r="25" spans="1:16" ht="20.100000000000001" customHeight="1" x14ac:dyDescent="0.25">
      <c r="A25" s="8" t="s">
        <v>197</v>
      </c>
      <c r="B25" s="19">
        <v>3661.2000000000007</v>
      </c>
      <c r="C25" s="140">
        <v>7507.62</v>
      </c>
      <c r="D25" s="247">
        <f t="shared" si="2"/>
        <v>6.0969005523779877E-3</v>
      </c>
      <c r="E25" s="215">
        <f t="shared" si="3"/>
        <v>1.2192276211322461E-2</v>
      </c>
      <c r="F25" s="52">
        <f t="shared" ref="F25:F27" si="9">(C25-B25)/B25</f>
        <v>1.0505899705014745</v>
      </c>
      <c r="H25" s="19">
        <v>918.8929999999998</v>
      </c>
      <c r="I25" s="140">
        <v>1838.5040000000001</v>
      </c>
      <c r="J25" s="247">
        <f t="shared" si="5"/>
        <v>6.2391400689807402E-3</v>
      </c>
      <c r="K25" s="215">
        <f t="shared" si="6"/>
        <v>1.18148919123536E-2</v>
      </c>
      <c r="L25" s="52">
        <f t="shared" ref="L25:L29" si="10">(I25-H25)/H25</f>
        <v>1.0007813749805479</v>
      </c>
      <c r="N25" s="27">
        <f t="shared" si="0"/>
        <v>2.509813722276848</v>
      </c>
      <c r="O25" s="152">
        <f t="shared" si="1"/>
        <v>2.4488506344220937</v>
      </c>
      <c r="P25" s="52">
        <f t="shared" ref="P25:P29" si="11">(O25-N25)/N25</f>
        <v>-2.4289885465862329E-2</v>
      </c>
    </row>
    <row r="26" spans="1:16" ht="20.100000000000001" customHeight="1" x14ac:dyDescent="0.25">
      <c r="A26" s="8" t="s">
        <v>166</v>
      </c>
      <c r="B26" s="19">
        <v>5707.6600000000008</v>
      </c>
      <c r="C26" s="140">
        <v>7298.5300000000007</v>
      </c>
      <c r="D26" s="247">
        <f t="shared" si="2"/>
        <v>9.5048168378634723E-3</v>
      </c>
      <c r="E26" s="215">
        <f t="shared" si="3"/>
        <v>1.1852716799281706E-2</v>
      </c>
      <c r="F26" s="52">
        <f t="shared" si="9"/>
        <v>0.2787254321385646</v>
      </c>
      <c r="H26" s="19">
        <v>1425.944</v>
      </c>
      <c r="I26" s="140">
        <v>1717.357</v>
      </c>
      <c r="J26" s="247">
        <f t="shared" si="5"/>
        <v>9.681937229386527E-3</v>
      </c>
      <c r="K26" s="215">
        <f t="shared" si="6"/>
        <v>1.1036357456890951E-2</v>
      </c>
      <c r="L26" s="52">
        <f t="shared" si="10"/>
        <v>0.20436496804923618</v>
      </c>
      <c r="N26" s="27">
        <f t="shared" si="0"/>
        <v>2.4982987774324323</v>
      </c>
      <c r="O26" s="152">
        <f t="shared" si="1"/>
        <v>2.3530176624607964</v>
      </c>
      <c r="P26" s="52">
        <f t="shared" si="11"/>
        <v>-5.815201779866587E-2</v>
      </c>
    </row>
    <row r="27" spans="1:16" ht="20.100000000000001" customHeight="1" x14ac:dyDescent="0.25">
      <c r="A27" s="8" t="s">
        <v>193</v>
      </c>
      <c r="B27" s="19">
        <v>5206.7300000000005</v>
      </c>
      <c r="C27" s="140">
        <v>5184.67</v>
      </c>
      <c r="D27" s="247">
        <f t="shared" si="2"/>
        <v>8.6706312173831079E-3</v>
      </c>
      <c r="E27" s="215">
        <f t="shared" si="3"/>
        <v>8.4198359406252882E-3</v>
      </c>
      <c r="F27" s="52">
        <f t="shared" si="9"/>
        <v>-4.2368242639815009E-3</v>
      </c>
      <c r="H27" s="19">
        <v>1495.2220000000002</v>
      </c>
      <c r="I27" s="140">
        <v>1505.8259999999998</v>
      </c>
      <c r="J27" s="247">
        <f t="shared" si="5"/>
        <v>1.0152324037969082E-2</v>
      </c>
      <c r="K27" s="215">
        <f t="shared" si="6"/>
        <v>9.6769827146483064E-3</v>
      </c>
      <c r="L27" s="52">
        <f t="shared" si="10"/>
        <v>7.0919234735708717E-3</v>
      </c>
      <c r="N27" s="27">
        <f t="shared" si="0"/>
        <v>2.8717102672886825</v>
      </c>
      <c r="O27" s="152">
        <f t="shared" si="1"/>
        <v>2.9043815710546665</v>
      </c>
      <c r="P27" s="52">
        <f t="shared" si="11"/>
        <v>1.1376949874832102E-2</v>
      </c>
    </row>
    <row r="28" spans="1:16" ht="20.100000000000001" customHeight="1" x14ac:dyDescent="0.25">
      <c r="A28" s="8" t="s">
        <v>167</v>
      </c>
      <c r="B28" s="19">
        <v>3547.3100000000004</v>
      </c>
      <c r="C28" s="140">
        <v>3246.2000000000003</v>
      </c>
      <c r="D28" s="247">
        <f t="shared" si="2"/>
        <v>5.9072425156932043E-3</v>
      </c>
      <c r="E28" s="215">
        <f t="shared" si="3"/>
        <v>5.2717861369108955E-3</v>
      </c>
      <c r="F28" s="52">
        <f t="shared" ref="F28:F29" si="12">(C28-B28)/B28</f>
        <v>-8.4884038891441707E-2</v>
      </c>
      <c r="H28" s="19">
        <v>1475.0260000000001</v>
      </c>
      <c r="I28" s="140">
        <v>1451.0179999999998</v>
      </c>
      <c r="J28" s="247">
        <f t="shared" si="5"/>
        <v>1.0015196349725581E-2</v>
      </c>
      <c r="K28" s="215">
        <f t="shared" si="6"/>
        <v>9.3247666759928138E-3</v>
      </c>
      <c r="L28" s="52">
        <f t="shared" si="10"/>
        <v>-1.6276323264810426E-2</v>
      </c>
      <c r="N28" s="27">
        <f t="shared" si="0"/>
        <v>4.1581536431831436</v>
      </c>
      <c r="O28" s="152">
        <f t="shared" si="1"/>
        <v>4.4698971104676231</v>
      </c>
      <c r="P28" s="52">
        <f t="shared" si="11"/>
        <v>7.4971608563707146E-2</v>
      </c>
    </row>
    <row r="29" spans="1:16" ht="20.100000000000001" customHeight="1" x14ac:dyDescent="0.25">
      <c r="A29" s="8" t="s">
        <v>192</v>
      </c>
      <c r="B29" s="19">
        <v>4799.2899999999981</v>
      </c>
      <c r="C29" s="140">
        <v>5637.2000000000016</v>
      </c>
      <c r="D29" s="247">
        <f t="shared" si="2"/>
        <v>7.9921320474221937E-3</v>
      </c>
      <c r="E29" s="215">
        <f t="shared" si="3"/>
        <v>9.1547387132629252E-3</v>
      </c>
      <c r="F29" s="52">
        <f t="shared" si="12"/>
        <v>0.1745904081645418</v>
      </c>
      <c r="H29" s="19">
        <v>1352.6449999999998</v>
      </c>
      <c r="I29" s="140">
        <v>1419.8630000000001</v>
      </c>
      <c r="J29" s="247">
        <f t="shared" si="5"/>
        <v>9.1842484583150082E-3</v>
      </c>
      <c r="K29" s="215">
        <f t="shared" si="6"/>
        <v>9.1245533734765436E-3</v>
      </c>
      <c r="L29" s="52">
        <f t="shared" si="10"/>
        <v>4.9693748174872425E-2</v>
      </c>
      <c r="N29" s="27">
        <f t="shared" si="0"/>
        <v>2.8184273090394631</v>
      </c>
      <c r="O29" s="152">
        <f t="shared" si="1"/>
        <v>2.5187380259703391</v>
      </c>
      <c r="P29" s="52">
        <f t="shared" si="11"/>
        <v>-0.1063320959557619</v>
      </c>
    </row>
    <row r="30" spans="1:16" ht="20.100000000000001" customHeight="1" x14ac:dyDescent="0.25">
      <c r="A30" s="8" t="s">
        <v>161</v>
      </c>
      <c r="B30" s="19">
        <v>5857.4400000000005</v>
      </c>
      <c r="C30" s="140">
        <v>4295.1000000000013</v>
      </c>
      <c r="D30" s="247">
        <f t="shared" si="2"/>
        <v>9.7542415523655945E-3</v>
      </c>
      <c r="E30" s="215">
        <f t="shared" si="3"/>
        <v>6.9751859517731473E-3</v>
      </c>
      <c r="F30" s="52">
        <f t="shared" ref="F30" si="13">(C30-B30)/B30</f>
        <v>-0.26672744407112992</v>
      </c>
      <c r="H30" s="19">
        <v>1608.7099999999998</v>
      </c>
      <c r="I30" s="140">
        <v>1318.6320000000003</v>
      </c>
      <c r="J30" s="247">
        <f t="shared" si="5"/>
        <v>1.0922889847207464E-2</v>
      </c>
      <c r="K30" s="215">
        <f t="shared" si="6"/>
        <v>8.4740063400300762E-3</v>
      </c>
      <c r="L30" s="52">
        <f t="shared" ref="L30" si="14">(I30-H30)/H30</f>
        <v>-0.18031714852272912</v>
      </c>
      <c r="N30" s="27">
        <f t="shared" si="0"/>
        <v>2.7464387172553191</v>
      </c>
      <c r="O30" s="152">
        <f t="shared" si="1"/>
        <v>3.0700845149123417</v>
      </c>
      <c r="P30" s="52">
        <f t="shared" ref="P30" si="15">(O30-N30)/N30</f>
        <v>0.11784198774348087</v>
      </c>
    </row>
    <row r="31" spans="1:16" ht="20.100000000000001" customHeight="1" x14ac:dyDescent="0.25">
      <c r="A31" s="8" t="s">
        <v>160</v>
      </c>
      <c r="B31" s="19">
        <v>154.59</v>
      </c>
      <c r="C31" s="140">
        <v>637.07999999999981</v>
      </c>
      <c r="D31" s="247">
        <f t="shared" si="2"/>
        <v>2.5743468163228259E-4</v>
      </c>
      <c r="E31" s="215">
        <f t="shared" si="3"/>
        <v>1.034609547194625E-3</v>
      </c>
      <c r="F31" s="52">
        <f t="shared" ref="F31:F32" si="16">(C31-B31)/B31</f>
        <v>3.1210945080535595</v>
      </c>
      <c r="H31" s="19">
        <v>258.02100000000007</v>
      </c>
      <c r="I31" s="140">
        <v>1134.7749999999999</v>
      </c>
      <c r="J31" s="247">
        <f t="shared" si="5"/>
        <v>1.7519223236421219E-3</v>
      </c>
      <c r="K31" s="215">
        <f t="shared" si="6"/>
        <v>7.2924747348066983E-3</v>
      </c>
      <c r="L31" s="52">
        <f t="shared" ref="L31:L32" si="17">(I31-H31)/H31</f>
        <v>3.3979947368625019</v>
      </c>
      <c r="N31" s="27">
        <f t="shared" si="0"/>
        <v>16.690665631670875</v>
      </c>
      <c r="O31" s="152">
        <f t="shared" si="1"/>
        <v>17.812127205374523</v>
      </c>
      <c r="P31" s="52">
        <f t="shared" ref="P31:P32" si="18">(O31-N31)/N31</f>
        <v>6.7190943635923789E-2</v>
      </c>
    </row>
    <row r="32" spans="1:16" ht="20.100000000000001" customHeight="1" thickBot="1" x14ac:dyDescent="0.3">
      <c r="A32" s="8" t="s">
        <v>17</v>
      </c>
      <c r="B32" s="19">
        <f>B33-SUM(B7:B31)</f>
        <v>39821.69000000041</v>
      </c>
      <c r="C32" s="140">
        <f>C33-SUM(C7:C31)</f>
        <v>43511.680000000168</v>
      </c>
      <c r="D32" s="247">
        <f t="shared" si="2"/>
        <v>6.6314018288437526E-2</v>
      </c>
      <c r="E32" s="215">
        <f t="shared" si="3"/>
        <v>7.0662396469011124E-2</v>
      </c>
      <c r="F32" s="52">
        <f t="shared" si="16"/>
        <v>9.2662817675485898E-2</v>
      </c>
      <c r="H32" s="19">
        <f>H33-SUM(H7:H31)</f>
        <v>9598.7859999999637</v>
      </c>
      <c r="I32" s="140">
        <f>I33-SUM(I7:I31)</f>
        <v>10800.969000000012</v>
      </c>
      <c r="J32" s="247">
        <f t="shared" si="5"/>
        <v>6.5174258968314205E-2</v>
      </c>
      <c r="K32" s="215">
        <f t="shared" si="6"/>
        <v>6.9410934805516925E-2</v>
      </c>
      <c r="L32" s="52">
        <f t="shared" si="17"/>
        <v>0.12524323388395706</v>
      </c>
      <c r="N32" s="27">
        <f t="shared" si="0"/>
        <v>2.4104416462485307</v>
      </c>
      <c r="O32" s="152">
        <f t="shared" si="1"/>
        <v>2.4823148635033099</v>
      </c>
      <c r="P32" s="52">
        <f t="shared" si="18"/>
        <v>2.9817447506617044E-2</v>
      </c>
    </row>
    <row r="33" spans="1:16" ht="26.25" customHeight="1" thickBot="1" x14ac:dyDescent="0.3">
      <c r="A33" s="12" t="s">
        <v>18</v>
      </c>
      <c r="B33" s="17">
        <v>600501.84000000043</v>
      </c>
      <c r="C33" s="145">
        <v>615768.52999999991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2.5423219352665876E-2</v>
      </c>
      <c r="G33" s="1"/>
      <c r="H33" s="17">
        <v>147278.78999999998</v>
      </c>
      <c r="I33" s="145">
        <v>155609.04100000003</v>
      </c>
      <c r="J33" s="243">
        <f>SUM(J7:J32)</f>
        <v>0.99999999999999989</v>
      </c>
      <c r="K33" s="244">
        <f>SUM(K7:K32)</f>
        <v>1</v>
      </c>
      <c r="L33" s="57">
        <f t="shared" si="7"/>
        <v>5.6561104283923358E-2</v>
      </c>
      <c r="N33" s="29">
        <f t="shared" si="0"/>
        <v>2.4525951494170255</v>
      </c>
      <c r="O33" s="146">
        <f t="shared" si="1"/>
        <v>2.5270703749670358</v>
      </c>
      <c r="P33" s="57">
        <f t="shared" si="8"/>
        <v>3.0365886341947968E-2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L5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191</v>
      </c>
      <c r="B39" s="39">
        <v>49942.640000000007</v>
      </c>
      <c r="C39" s="147">
        <v>55341.990000000013</v>
      </c>
      <c r="D39" s="247">
        <f t="shared" ref="D39:D61" si="19">B39/$B$62</f>
        <v>0.24192095038034417</v>
      </c>
      <c r="E39" s="246">
        <f t="shared" ref="E39:E61" si="20">C39/$C$62</f>
        <v>0.24037565533021024</v>
      </c>
      <c r="F39" s="52">
        <f>(C39-B39)/B39</f>
        <v>0.10811102496784321</v>
      </c>
      <c r="H39" s="39">
        <v>11618.310999999998</v>
      </c>
      <c r="I39" s="147">
        <v>12643.380000000001</v>
      </c>
      <c r="J39" s="247">
        <f t="shared" ref="J39:J61" si="21">H39/$H$62</f>
        <v>0.23645486511280614</v>
      </c>
      <c r="K39" s="246">
        <f t="shared" ref="K39:K61" si="22">I39/$I$62</f>
        <v>0.2324802491963327</v>
      </c>
      <c r="L39" s="52">
        <f>(I39-H39)/H39</f>
        <v>8.8228745124829533E-2</v>
      </c>
      <c r="N39" s="27">
        <f t="shared" ref="N39:N62" si="23">(H39/B39)*10</f>
        <v>2.3263309668852101</v>
      </c>
      <c r="O39" s="151">
        <f t="shared" ref="O39:O62" si="24">(I39/C39)*10</f>
        <v>2.2845907781776549</v>
      </c>
      <c r="P39" s="61">
        <f t="shared" si="8"/>
        <v>-1.7942497994359916E-2</v>
      </c>
    </row>
    <row r="40" spans="1:16" ht="20.100000000000001" customHeight="1" x14ac:dyDescent="0.25">
      <c r="A40" s="38" t="s">
        <v>190</v>
      </c>
      <c r="B40" s="19">
        <v>47004.130000000005</v>
      </c>
      <c r="C40" s="140">
        <v>50888.279999999992</v>
      </c>
      <c r="D40" s="247">
        <f t="shared" si="19"/>
        <v>0.22768687841494256</v>
      </c>
      <c r="E40" s="215">
        <f t="shared" si="20"/>
        <v>0.22103114928876294</v>
      </c>
      <c r="F40" s="52">
        <f t="shared" ref="F40:F62" si="25">(C40-B40)/B40</f>
        <v>8.2634228098679555E-2</v>
      </c>
      <c r="H40" s="19">
        <v>11052.021999999999</v>
      </c>
      <c r="I40" s="140">
        <v>12233.810000000001</v>
      </c>
      <c r="J40" s="247">
        <f t="shared" si="21"/>
        <v>0.22492980014339142</v>
      </c>
      <c r="K40" s="215">
        <f t="shared" si="22"/>
        <v>0.22494927759986547</v>
      </c>
      <c r="L40" s="52">
        <f t="shared" ref="L40:L62" si="26">(I40-H40)/H40</f>
        <v>0.10692957361105528</v>
      </c>
      <c r="N40" s="27">
        <f t="shared" si="23"/>
        <v>2.3512874294237545</v>
      </c>
      <c r="O40" s="152">
        <f t="shared" si="24"/>
        <v>2.4040525637730346</v>
      </c>
      <c r="P40" s="52">
        <f t="shared" si="8"/>
        <v>2.2440954554931464E-2</v>
      </c>
    </row>
    <row r="41" spans="1:16" ht="20.100000000000001" customHeight="1" x14ac:dyDescent="0.25">
      <c r="A41" s="38" t="s">
        <v>187</v>
      </c>
      <c r="B41" s="19">
        <v>16835.649999999998</v>
      </c>
      <c r="C41" s="140">
        <v>17459.169999999998</v>
      </c>
      <c r="D41" s="247">
        <f t="shared" si="19"/>
        <v>8.1551484828812415E-2</v>
      </c>
      <c r="E41" s="215">
        <f t="shared" si="20"/>
        <v>7.5833186162469854E-2</v>
      </c>
      <c r="F41" s="52">
        <f t="shared" si="25"/>
        <v>3.7035695087507786E-2</v>
      </c>
      <c r="H41" s="19">
        <v>4812.973</v>
      </c>
      <c r="I41" s="140">
        <v>4684.0299999999988</v>
      </c>
      <c r="J41" s="247">
        <f t="shared" si="21"/>
        <v>9.7953212089655559E-2</v>
      </c>
      <c r="K41" s="215">
        <f t="shared" si="22"/>
        <v>8.6127638467173959E-2</v>
      </c>
      <c r="L41" s="52">
        <f t="shared" si="26"/>
        <v>-2.6790717504544721E-2</v>
      </c>
      <c r="N41" s="27">
        <f t="shared" si="23"/>
        <v>2.8587984425905741</v>
      </c>
      <c r="O41" s="152">
        <f t="shared" si="24"/>
        <v>2.6828480391679554</v>
      </c>
      <c r="P41" s="52">
        <f t="shared" si="8"/>
        <v>-6.1546977499811667E-2</v>
      </c>
    </row>
    <row r="42" spans="1:16" ht="20.100000000000001" customHeight="1" x14ac:dyDescent="0.25">
      <c r="A42" s="38" t="s">
        <v>195</v>
      </c>
      <c r="B42" s="19">
        <v>16719.840000000004</v>
      </c>
      <c r="C42" s="140">
        <v>22690.989999999994</v>
      </c>
      <c r="D42" s="247">
        <f t="shared" si="19"/>
        <v>8.0990503966296021E-2</v>
      </c>
      <c r="E42" s="215">
        <f t="shared" si="20"/>
        <v>9.8557380956869181E-2</v>
      </c>
      <c r="F42" s="52">
        <f t="shared" si="25"/>
        <v>0.35712961368051305</v>
      </c>
      <c r="H42" s="19">
        <v>3258.9900000000002</v>
      </c>
      <c r="I42" s="140">
        <v>4379.652</v>
      </c>
      <c r="J42" s="247">
        <f t="shared" si="21"/>
        <v>6.6326683874616904E-2</v>
      </c>
      <c r="K42" s="215">
        <f t="shared" si="22"/>
        <v>8.0530885598092974E-2</v>
      </c>
      <c r="L42" s="52">
        <f t="shared" si="26"/>
        <v>0.34386788544917279</v>
      </c>
      <c r="N42" s="27">
        <f t="shared" si="23"/>
        <v>1.949175350960296</v>
      </c>
      <c r="O42" s="152">
        <f t="shared" si="24"/>
        <v>1.9301282138857765</v>
      </c>
      <c r="P42" s="52">
        <f t="shared" si="8"/>
        <v>-9.7718951068900169E-3</v>
      </c>
    </row>
    <row r="43" spans="1:16" ht="20.100000000000001" customHeight="1" x14ac:dyDescent="0.25">
      <c r="A43" s="38" t="s">
        <v>188</v>
      </c>
      <c r="B43" s="19">
        <v>13183.549999999996</v>
      </c>
      <c r="C43" s="140">
        <v>16565.420000000002</v>
      </c>
      <c r="D43" s="247">
        <f t="shared" si="19"/>
        <v>6.386080001751579E-2</v>
      </c>
      <c r="E43" s="215">
        <f t="shared" si="20"/>
        <v>7.1951219830009197E-2</v>
      </c>
      <c r="F43" s="52">
        <f t="shared" si="25"/>
        <v>0.25652195349507584</v>
      </c>
      <c r="H43" s="19">
        <v>3506.4059999999999</v>
      </c>
      <c r="I43" s="140">
        <v>4311.5909999999994</v>
      </c>
      <c r="J43" s="247">
        <f t="shared" si="21"/>
        <v>7.1362073003617674E-2</v>
      </c>
      <c r="K43" s="215">
        <f t="shared" si="22"/>
        <v>7.9279413425260098E-2</v>
      </c>
      <c r="L43" s="52">
        <f t="shared" si="26"/>
        <v>0.22963256394154</v>
      </c>
      <c r="N43" s="27">
        <f t="shared" si="23"/>
        <v>2.6596827106507743</v>
      </c>
      <c r="O43" s="152">
        <f t="shared" si="24"/>
        <v>2.6027658821810729</v>
      </c>
      <c r="P43" s="52">
        <f t="shared" ref="P43:P50" si="27">(O43-N43)/N43</f>
        <v>-2.1399856547465769E-2</v>
      </c>
    </row>
    <row r="44" spans="1:16" ht="20.100000000000001" customHeight="1" x14ac:dyDescent="0.25">
      <c r="A44" s="38" t="s">
        <v>189</v>
      </c>
      <c r="B44" s="19">
        <v>12257.5</v>
      </c>
      <c r="C44" s="140">
        <v>15121.800000000003</v>
      </c>
      <c r="D44" s="247">
        <f t="shared" si="19"/>
        <v>5.9375036027071622E-2</v>
      </c>
      <c r="E44" s="215">
        <f t="shared" si="20"/>
        <v>6.568091578875955E-2</v>
      </c>
      <c r="F44" s="52">
        <f t="shared" ref="F44:F55" si="28">(C44-B44)/B44</f>
        <v>0.23367734040383462</v>
      </c>
      <c r="H44" s="19">
        <v>2969.9499999999994</v>
      </c>
      <c r="I44" s="140">
        <v>3640.4029999999998</v>
      </c>
      <c r="J44" s="247">
        <f t="shared" si="21"/>
        <v>6.0444166681523553E-2</v>
      </c>
      <c r="K44" s="215">
        <f t="shared" si="22"/>
        <v>6.693793879604007E-2</v>
      </c>
      <c r="L44" s="52">
        <f t="shared" ref="L44:L55" si="29">(I44-H44)/H44</f>
        <v>0.22574555127190712</v>
      </c>
      <c r="N44" s="27">
        <f t="shared" si="23"/>
        <v>2.4229655313073621</v>
      </c>
      <c r="O44" s="152">
        <f t="shared" si="24"/>
        <v>2.4073873480670285</v>
      </c>
      <c r="P44" s="52">
        <f t="shared" si="27"/>
        <v>-6.4293870626909531E-3</v>
      </c>
    </row>
    <row r="45" spans="1:16" ht="20.100000000000001" customHeight="1" x14ac:dyDescent="0.25">
      <c r="A45" s="38" t="s">
        <v>186</v>
      </c>
      <c r="B45" s="19">
        <v>19854.769999999993</v>
      </c>
      <c r="C45" s="140">
        <v>15652.179999999998</v>
      </c>
      <c r="D45" s="247">
        <f t="shared" si="19"/>
        <v>9.6176029700935792E-2</v>
      </c>
      <c r="E45" s="215">
        <f t="shared" si="20"/>
        <v>6.7984599484883154E-2</v>
      </c>
      <c r="F45" s="52">
        <f t="shared" si="28"/>
        <v>-0.21166651640890305</v>
      </c>
      <c r="H45" s="19">
        <v>3705.9459999999995</v>
      </c>
      <c r="I45" s="140">
        <v>3056.6869999999999</v>
      </c>
      <c r="J45" s="247">
        <f t="shared" si="21"/>
        <v>7.5423093902835234E-2</v>
      </c>
      <c r="K45" s="215">
        <f t="shared" si="22"/>
        <v>5.6204856254829842E-2</v>
      </c>
      <c r="L45" s="52">
        <f t="shared" si="29"/>
        <v>-0.17519386413077784</v>
      </c>
      <c r="N45" s="27">
        <f t="shared" si="23"/>
        <v>1.8665267842437867</v>
      </c>
      <c r="O45" s="152">
        <f t="shared" si="24"/>
        <v>1.952882601656766</v>
      </c>
      <c r="P45" s="52">
        <f t="shared" si="27"/>
        <v>4.6265512041910428E-2</v>
      </c>
    </row>
    <row r="46" spans="1:16" ht="20.100000000000001" customHeight="1" x14ac:dyDescent="0.25">
      <c r="A46" s="38" t="s">
        <v>194</v>
      </c>
      <c r="B46" s="19">
        <v>8293.3799999999992</v>
      </c>
      <c r="C46" s="140">
        <v>8367.93</v>
      </c>
      <c r="D46" s="247">
        <f t="shared" si="19"/>
        <v>4.0172933818983902E-2</v>
      </c>
      <c r="E46" s="215">
        <f t="shared" si="20"/>
        <v>3.6345759476797378E-2</v>
      </c>
      <c r="F46" s="52">
        <f t="shared" si="28"/>
        <v>8.9890973282306004E-3</v>
      </c>
      <c r="H46" s="19">
        <v>2301.3430000000003</v>
      </c>
      <c r="I46" s="140">
        <v>2337.857</v>
      </c>
      <c r="J46" s="247">
        <f t="shared" si="21"/>
        <v>4.6836734585887808E-2</v>
      </c>
      <c r="K46" s="215">
        <f t="shared" si="22"/>
        <v>4.2987363975882299E-2</v>
      </c>
      <c r="L46" s="52">
        <f t="shared" si="29"/>
        <v>1.5866387583250156E-2</v>
      </c>
      <c r="N46" s="27">
        <f t="shared" si="23"/>
        <v>2.7749156556193015</v>
      </c>
      <c r="O46" s="152">
        <f t="shared" si="24"/>
        <v>2.7938295372929742</v>
      </c>
      <c r="P46" s="52">
        <f t="shared" si="27"/>
        <v>6.8160203843930971E-3</v>
      </c>
    </row>
    <row r="47" spans="1:16" ht="20.100000000000001" customHeight="1" x14ac:dyDescent="0.25">
      <c r="A47" s="38" t="s">
        <v>197</v>
      </c>
      <c r="B47" s="19">
        <v>3661.2000000000007</v>
      </c>
      <c r="C47" s="140">
        <v>7507.62</v>
      </c>
      <c r="D47" s="247">
        <f t="shared" si="19"/>
        <v>1.773476499305035E-2</v>
      </c>
      <c r="E47" s="215">
        <f t="shared" si="20"/>
        <v>3.260903840772969E-2</v>
      </c>
      <c r="F47" s="52">
        <f t="shared" si="28"/>
        <v>1.0505899705014745</v>
      </c>
      <c r="H47" s="19">
        <v>918.8929999999998</v>
      </c>
      <c r="I47" s="140">
        <v>1838.5040000000001</v>
      </c>
      <c r="J47" s="247">
        <f t="shared" si="21"/>
        <v>1.8701231217523939E-2</v>
      </c>
      <c r="K47" s="215">
        <f t="shared" si="22"/>
        <v>3.3805506760728098E-2</v>
      </c>
      <c r="L47" s="52">
        <f t="shared" si="29"/>
        <v>1.0007813749805479</v>
      </c>
      <c r="N47" s="27">
        <f t="shared" si="23"/>
        <v>2.509813722276848</v>
      </c>
      <c r="O47" s="152">
        <f t="shared" si="24"/>
        <v>2.4488506344220937</v>
      </c>
      <c r="P47" s="52">
        <f t="shared" si="27"/>
        <v>-2.4289885465862329E-2</v>
      </c>
    </row>
    <row r="48" spans="1:16" ht="20.100000000000001" customHeight="1" x14ac:dyDescent="0.25">
      <c r="A48" s="38" t="s">
        <v>193</v>
      </c>
      <c r="B48" s="19">
        <v>5206.7300000000005</v>
      </c>
      <c r="C48" s="140">
        <v>5184.67</v>
      </c>
      <c r="D48" s="247">
        <f t="shared" si="19"/>
        <v>2.5221275246439703E-2</v>
      </c>
      <c r="E48" s="215">
        <f t="shared" si="20"/>
        <v>2.2519400710398756E-2</v>
      </c>
      <c r="F48" s="52">
        <f t="shared" si="28"/>
        <v>-4.2368242639815009E-3</v>
      </c>
      <c r="H48" s="19">
        <v>1495.2220000000002</v>
      </c>
      <c r="I48" s="140">
        <v>1505.8259999999998</v>
      </c>
      <c r="J48" s="247">
        <f t="shared" si="21"/>
        <v>3.0430629402475137E-2</v>
      </c>
      <c r="K48" s="215">
        <f t="shared" si="22"/>
        <v>2.7688387419053828E-2</v>
      </c>
      <c r="L48" s="52">
        <f t="shared" si="29"/>
        <v>7.0919234735708717E-3</v>
      </c>
      <c r="N48" s="27">
        <f t="shared" si="23"/>
        <v>2.8717102672886825</v>
      </c>
      <c r="O48" s="152">
        <f t="shared" si="24"/>
        <v>2.9043815710546665</v>
      </c>
      <c r="P48" s="52">
        <f t="shared" si="27"/>
        <v>1.1376949874832102E-2</v>
      </c>
    </row>
    <row r="49" spans="1:16" ht="20.100000000000001" customHeight="1" x14ac:dyDescent="0.25">
      <c r="A49" s="38" t="s">
        <v>192</v>
      </c>
      <c r="B49" s="19">
        <v>4799.2899999999981</v>
      </c>
      <c r="C49" s="140">
        <v>5637.2000000000016</v>
      </c>
      <c r="D49" s="247">
        <f t="shared" si="19"/>
        <v>2.3247645658116618E-2</v>
      </c>
      <c r="E49" s="215">
        <f t="shared" si="20"/>
        <v>2.4484946136332668E-2</v>
      </c>
      <c r="F49" s="52">
        <f t="shared" si="28"/>
        <v>0.1745904081645418</v>
      </c>
      <c r="H49" s="19">
        <v>1352.6449999999998</v>
      </c>
      <c r="I49" s="140">
        <v>1419.8630000000001</v>
      </c>
      <c r="J49" s="247">
        <f t="shared" si="21"/>
        <v>2.7528914574632378E-2</v>
      </c>
      <c r="K49" s="215">
        <f t="shared" si="22"/>
        <v>2.610774208041303E-2</v>
      </c>
      <c r="L49" s="52">
        <f t="shared" si="29"/>
        <v>4.9693748174872425E-2</v>
      </c>
      <c r="N49" s="27">
        <f t="shared" ref="N49" si="30">(H49/B49)*10</f>
        <v>2.8184273090394631</v>
      </c>
      <c r="O49" s="152">
        <f t="shared" ref="O49" si="31">(I49/C49)*10</f>
        <v>2.5187380259703391</v>
      </c>
      <c r="P49" s="52">
        <f t="shared" ref="P49" si="32">(O49-N49)/N49</f>
        <v>-0.1063320959557619</v>
      </c>
    </row>
    <row r="50" spans="1:16" ht="20.100000000000001" customHeight="1" x14ac:dyDescent="0.25">
      <c r="A50" s="38" t="s">
        <v>198</v>
      </c>
      <c r="B50" s="19">
        <v>3000.07</v>
      </c>
      <c r="C50" s="140">
        <v>3457.94</v>
      </c>
      <c r="D50" s="247">
        <f t="shared" si="19"/>
        <v>1.4532267129001573E-2</v>
      </c>
      <c r="E50" s="215">
        <f t="shared" si="20"/>
        <v>1.5019420038790563E-2</v>
      </c>
      <c r="F50" s="52">
        <f t="shared" si="28"/>
        <v>0.15261977220531517</v>
      </c>
      <c r="H50" s="19">
        <v>801.9459999999998</v>
      </c>
      <c r="I50" s="140">
        <v>894.37100000000021</v>
      </c>
      <c r="J50" s="247">
        <f t="shared" si="21"/>
        <v>1.6321135942888292E-2</v>
      </c>
      <c r="K50" s="215">
        <f t="shared" si="22"/>
        <v>1.6445253797162888E-2</v>
      </c>
      <c r="L50" s="52">
        <f t="shared" si="29"/>
        <v>0.1152509021804466</v>
      </c>
      <c r="N50" s="27">
        <f t="shared" si="23"/>
        <v>2.6730909612109044</v>
      </c>
      <c r="O50" s="152">
        <f t="shared" si="24"/>
        <v>2.5864271791876092</v>
      </c>
      <c r="P50" s="52">
        <f t="shared" si="27"/>
        <v>-3.2420812939353422E-2</v>
      </c>
    </row>
    <row r="51" spans="1:16" ht="20.100000000000001" customHeight="1" x14ac:dyDescent="0.25">
      <c r="A51" s="38" t="s">
        <v>204</v>
      </c>
      <c r="B51" s="19">
        <v>1251.77</v>
      </c>
      <c r="C51" s="140">
        <v>1827.1299999999999</v>
      </c>
      <c r="D51" s="247">
        <f t="shared" si="19"/>
        <v>6.06354385866673E-3</v>
      </c>
      <c r="E51" s="215">
        <f t="shared" si="20"/>
        <v>7.9360639384938435E-3</v>
      </c>
      <c r="F51" s="52">
        <f t="shared" si="28"/>
        <v>0.45963715379023296</v>
      </c>
      <c r="H51" s="19">
        <v>266.72000000000003</v>
      </c>
      <c r="I51" s="140">
        <v>399.46400000000006</v>
      </c>
      <c r="J51" s="247">
        <f t="shared" si="21"/>
        <v>5.428262474888792E-3</v>
      </c>
      <c r="K51" s="215">
        <f t="shared" si="22"/>
        <v>7.3451474419786358E-3</v>
      </c>
      <c r="L51" s="52">
        <f t="shared" si="29"/>
        <v>0.49769046190761851</v>
      </c>
      <c r="N51" s="27">
        <f t="shared" ref="N51" si="33">(H51/B51)*10</f>
        <v>2.1307428680987726</v>
      </c>
      <c r="O51" s="152">
        <f t="shared" ref="O51" si="34">(I51/C51)*10</f>
        <v>2.1862921631192092</v>
      </c>
      <c r="P51" s="52">
        <f t="shared" ref="P51" si="35">(O51-N51)/N51</f>
        <v>2.6070388807637936E-2</v>
      </c>
    </row>
    <row r="52" spans="1:16" ht="20.100000000000001" customHeight="1" x14ac:dyDescent="0.25">
      <c r="A52" s="38" t="s">
        <v>203</v>
      </c>
      <c r="B52" s="19">
        <v>1121.0799999999997</v>
      </c>
      <c r="C52" s="140">
        <v>1609.3900000000006</v>
      </c>
      <c r="D52" s="247">
        <f t="shared" si="19"/>
        <v>5.4304846330189222E-3</v>
      </c>
      <c r="E52" s="215">
        <f t="shared" si="20"/>
        <v>6.9903192120826718E-3</v>
      </c>
      <c r="F52" s="52">
        <f t="shared" si="28"/>
        <v>0.43557105648125111</v>
      </c>
      <c r="H52" s="19">
        <v>236.68199999999999</v>
      </c>
      <c r="I52" s="140">
        <v>375.61699999999996</v>
      </c>
      <c r="J52" s="247">
        <f t="shared" si="21"/>
        <v>4.8169316852190638E-3</v>
      </c>
      <c r="K52" s="215">
        <f t="shared" si="22"/>
        <v>6.9066605419103814E-3</v>
      </c>
      <c r="L52" s="52">
        <f t="shared" si="29"/>
        <v>0.58701126405894821</v>
      </c>
      <c r="N52" s="27">
        <f t="shared" ref="N52:N53" si="36">(H52/B52)*10</f>
        <v>2.1111963463802765</v>
      </c>
      <c r="O52" s="152">
        <f t="shared" ref="O52:O53" si="37">(I52/C52)*10</f>
        <v>2.3339091208470282</v>
      </c>
      <c r="P52" s="52">
        <f t="shared" ref="P52:P53" si="38">(O52-N52)/N52</f>
        <v>0.10549126557963254</v>
      </c>
    </row>
    <row r="53" spans="1:16" ht="20.100000000000001" customHeight="1" x14ac:dyDescent="0.25">
      <c r="A53" s="38" t="s">
        <v>202</v>
      </c>
      <c r="B53" s="19">
        <v>1269.4599999999998</v>
      </c>
      <c r="C53" s="140">
        <v>1407.7199999999996</v>
      </c>
      <c r="D53" s="247">
        <f t="shared" si="19"/>
        <v>6.1492337944055748E-3</v>
      </c>
      <c r="E53" s="215">
        <f t="shared" si="20"/>
        <v>6.1143738691261983E-3</v>
      </c>
      <c r="F53" s="52">
        <f t="shared" si="28"/>
        <v>0.10891245096340159</v>
      </c>
      <c r="H53" s="19">
        <v>254.18</v>
      </c>
      <c r="I53" s="140">
        <v>263.92500000000007</v>
      </c>
      <c r="J53" s="247">
        <f t="shared" si="21"/>
        <v>5.1730494746072024E-3</v>
      </c>
      <c r="K53" s="215">
        <f t="shared" si="22"/>
        <v>4.8529230133984831E-3</v>
      </c>
      <c r="L53" s="52">
        <f t="shared" si="29"/>
        <v>3.8338972381776935E-2</v>
      </c>
      <c r="N53" s="27">
        <f t="shared" si="36"/>
        <v>2.0022686811715222</v>
      </c>
      <c r="O53" s="152">
        <f t="shared" si="37"/>
        <v>1.8748401670786816</v>
      </c>
      <c r="P53" s="52">
        <f t="shared" si="38"/>
        <v>-6.3642065268824224E-2</v>
      </c>
    </row>
    <row r="54" spans="1:16" ht="20.100000000000001" customHeight="1" x14ac:dyDescent="0.25">
      <c r="A54" s="38" t="s">
        <v>201</v>
      </c>
      <c r="B54" s="19">
        <v>1122.25</v>
      </c>
      <c r="C54" s="140">
        <v>852.67</v>
      </c>
      <c r="D54" s="247">
        <f t="shared" si="19"/>
        <v>5.436152084958689E-3</v>
      </c>
      <c r="E54" s="215">
        <f t="shared" si="20"/>
        <v>3.7035370435795733E-3</v>
      </c>
      <c r="F54" s="52">
        <f t="shared" si="28"/>
        <v>-0.24021385609267101</v>
      </c>
      <c r="H54" s="19">
        <v>290.34299999999996</v>
      </c>
      <c r="I54" s="140">
        <v>194.602</v>
      </c>
      <c r="J54" s="247">
        <f t="shared" si="21"/>
        <v>5.9090357369025043E-3</v>
      </c>
      <c r="K54" s="215">
        <f t="shared" si="22"/>
        <v>3.5782458056393728E-3</v>
      </c>
      <c r="L54" s="52">
        <f t="shared" si="29"/>
        <v>-0.32975136304302144</v>
      </c>
      <c r="N54" s="27">
        <f t="shared" ref="N54" si="39">(H54/B54)*10</f>
        <v>2.5871508130986856</v>
      </c>
      <c r="O54" s="152">
        <f t="shared" ref="O54" si="40">(I54/C54)*10</f>
        <v>2.2822662929386519</v>
      </c>
      <c r="P54" s="52">
        <f t="shared" ref="P54" si="41">(O54-N54)/N54</f>
        <v>-0.11784566969053767</v>
      </c>
    </row>
    <row r="55" spans="1:16" ht="20.100000000000001" customHeight="1" x14ac:dyDescent="0.25">
      <c r="A55" s="38" t="s">
        <v>199</v>
      </c>
      <c r="B55" s="19">
        <v>365.65999999999997</v>
      </c>
      <c r="C55" s="140">
        <v>114.71</v>
      </c>
      <c r="D55" s="247">
        <f t="shared" si="19"/>
        <v>1.7712482703372634E-3</v>
      </c>
      <c r="E55" s="215">
        <f t="shared" si="20"/>
        <v>4.9823816279335835E-4</v>
      </c>
      <c r="F55" s="52">
        <f t="shared" si="28"/>
        <v>-0.68629327790843953</v>
      </c>
      <c r="H55" s="19">
        <v>123.51700000000001</v>
      </c>
      <c r="I55" s="140">
        <v>43.475000000000001</v>
      </c>
      <c r="J55" s="247">
        <f t="shared" si="21"/>
        <v>2.5138073489458564E-3</v>
      </c>
      <c r="K55" s="215">
        <f t="shared" si="22"/>
        <v>7.9939690445201867E-4</v>
      </c>
      <c r="L55" s="52">
        <f t="shared" si="29"/>
        <v>-0.64802415861784202</v>
      </c>
      <c r="N55" s="27">
        <f t="shared" ref="N55" si="42">(H55/B55)*10</f>
        <v>3.3779193786577699</v>
      </c>
      <c r="O55" s="152">
        <f t="shared" ref="O55" si="43">(I55/C55)*10</f>
        <v>3.789992154127801</v>
      </c>
      <c r="P55" s="52">
        <f t="shared" ref="P55" si="44">(O55-N55)/N55</f>
        <v>0.12199011559410571</v>
      </c>
    </row>
    <row r="56" spans="1:16" ht="20.100000000000001" customHeight="1" x14ac:dyDescent="0.25">
      <c r="A56" s="38" t="s">
        <v>200</v>
      </c>
      <c r="B56" s="19">
        <v>129.65</v>
      </c>
      <c r="C56" s="140">
        <v>159.61000000000001</v>
      </c>
      <c r="D56" s="247">
        <f t="shared" si="19"/>
        <v>6.2802149059023747E-4</v>
      </c>
      <c r="E56" s="215">
        <f t="shared" si="20"/>
        <v>6.9325946441851569E-4</v>
      </c>
      <c r="F56" s="52">
        <f t="shared" ref="F56:F59" si="45">(C56-B56)/B56</f>
        <v>0.23108368684920946</v>
      </c>
      <c r="H56" s="19">
        <v>37.183</v>
      </c>
      <c r="I56" s="140">
        <v>39.292999999999999</v>
      </c>
      <c r="J56" s="247">
        <f t="shared" si="21"/>
        <v>7.5674521447131795E-4</v>
      </c>
      <c r="K56" s="215">
        <f t="shared" si="22"/>
        <v>7.2250034655855469E-4</v>
      </c>
      <c r="L56" s="52">
        <f t="shared" ref="L56:L59" si="46">(I56-H56)/H56</f>
        <v>5.6746362585052293E-2</v>
      </c>
      <c r="N56" s="27">
        <f t="shared" si="23"/>
        <v>2.8679521789433089</v>
      </c>
      <c r="O56" s="152">
        <f t="shared" si="24"/>
        <v>2.461813169600902</v>
      </c>
      <c r="P56" s="52">
        <f t="shared" ref="P56" si="47">(O56-N56)/N56</f>
        <v>-0.14161289449813907</v>
      </c>
    </row>
    <row r="57" spans="1:16" ht="20.100000000000001" customHeight="1" x14ac:dyDescent="0.25">
      <c r="A57" s="38" t="s">
        <v>196</v>
      </c>
      <c r="B57" s="19">
        <v>89.710000000000008</v>
      </c>
      <c r="C57" s="140">
        <v>95.43</v>
      </c>
      <c r="D57" s="247">
        <f t="shared" si="19"/>
        <v>4.3455308847551263E-4</v>
      </c>
      <c r="E57" s="215">
        <f t="shared" si="20"/>
        <v>4.1449627648304586E-4</v>
      </c>
      <c r="F57" s="52">
        <f t="shared" si="45"/>
        <v>6.3761007691450211E-2</v>
      </c>
      <c r="H57" s="19">
        <v>30.466999999999995</v>
      </c>
      <c r="I57" s="140">
        <v>31.813999999999997</v>
      </c>
      <c r="J57" s="247">
        <f t="shared" si="21"/>
        <v>6.2006176073199149E-4</v>
      </c>
      <c r="K57" s="215">
        <f t="shared" si="22"/>
        <v>5.8498017523258238E-4</v>
      </c>
      <c r="L57" s="52">
        <f t="shared" si="46"/>
        <v>4.4211770111924426E-2</v>
      </c>
      <c r="N57" s="27">
        <f t="shared" ref="N57:N59" si="48">(H57/B57)*10</f>
        <v>3.3961654219150588</v>
      </c>
      <c r="O57" s="152">
        <f t="shared" ref="O57:O59" si="49">(I57/C57)*10</f>
        <v>3.3337524887351977</v>
      </c>
      <c r="P57" s="52">
        <f t="shared" ref="P57:P59" si="50">(O57-N57)/N57</f>
        <v>-1.837747147919171E-2</v>
      </c>
    </row>
    <row r="58" spans="1:16" ht="20.100000000000001" customHeight="1" x14ac:dyDescent="0.25">
      <c r="A58" s="38" t="s">
        <v>206</v>
      </c>
      <c r="B58" s="19">
        <v>122.71000000000001</v>
      </c>
      <c r="C58" s="140">
        <v>127.91</v>
      </c>
      <c r="D58" s="247">
        <f t="shared" si="19"/>
        <v>5.9440429703299692E-4</v>
      </c>
      <c r="E58" s="215">
        <f t="shared" si="20"/>
        <v>5.5557181939585448E-4</v>
      </c>
      <c r="F58" s="52">
        <f t="shared" si="45"/>
        <v>4.237633444707023E-2</v>
      </c>
      <c r="H58" s="19">
        <v>30.648</v>
      </c>
      <c r="I58" s="140">
        <v>26.446999999999999</v>
      </c>
      <c r="J58" s="247">
        <f t="shared" si="21"/>
        <v>6.2374545714753921E-4</v>
      </c>
      <c r="K58" s="215">
        <f t="shared" si="22"/>
        <v>4.8629442051851721E-4</v>
      </c>
      <c r="L58" s="52">
        <f t="shared" si="46"/>
        <v>-0.13707256590968417</v>
      </c>
      <c r="N58" s="27">
        <f t="shared" ref="N58" si="51">(H58/B58)*10</f>
        <v>2.497595957949637</v>
      </c>
      <c r="O58" s="152">
        <f t="shared" ref="O58" si="52">(I58/C58)*10</f>
        <v>2.0676256743022439</v>
      </c>
      <c r="P58" s="52">
        <f t="shared" ref="P58" si="53">(O58-N58)/N58</f>
        <v>-0.17215365931340254</v>
      </c>
    </row>
    <row r="59" spans="1:16" ht="20.100000000000001" customHeight="1" x14ac:dyDescent="0.25">
      <c r="A59" s="38" t="s">
        <v>207</v>
      </c>
      <c r="B59" s="19">
        <v>13.739999999999998</v>
      </c>
      <c r="C59" s="140">
        <v>36.949999999999996</v>
      </c>
      <c r="D59" s="247">
        <f t="shared" si="19"/>
        <v>6.6556230472116168E-5</v>
      </c>
      <c r="E59" s="215">
        <f t="shared" si="20"/>
        <v>1.6049080389865389E-4</v>
      </c>
      <c r="F59" s="52">
        <f t="shared" si="45"/>
        <v>1.6892285298398835</v>
      </c>
      <c r="H59" s="19">
        <v>7.3760000000000003</v>
      </c>
      <c r="I59" s="140">
        <v>20.084999999999997</v>
      </c>
      <c r="J59" s="247">
        <f t="shared" si="21"/>
        <v>1.5011571691204157E-4</v>
      </c>
      <c r="K59" s="215">
        <f t="shared" si="22"/>
        <v>3.693130954782931E-4</v>
      </c>
      <c r="L59" s="52">
        <f t="shared" si="46"/>
        <v>1.7230206073752705</v>
      </c>
      <c r="N59" s="27">
        <f t="shared" si="48"/>
        <v>5.3682678311499279</v>
      </c>
      <c r="O59" s="152">
        <f t="shared" si="49"/>
        <v>5.4357239512855209</v>
      </c>
      <c r="P59" s="52">
        <f t="shared" si="50"/>
        <v>1.2565714352807044E-2</v>
      </c>
    </row>
    <row r="60" spans="1:16" ht="20.100000000000001" customHeight="1" x14ac:dyDescent="0.25">
      <c r="A60" s="38" t="s">
        <v>216</v>
      </c>
      <c r="B60" s="19">
        <v>16.13</v>
      </c>
      <c r="C60" s="140">
        <v>29.84</v>
      </c>
      <c r="D60" s="247">
        <f t="shared" si="19"/>
        <v>7.8133333152491548E-5</v>
      </c>
      <c r="E60" s="215">
        <f t="shared" si="20"/>
        <v>1.2960881159230941E-4</v>
      </c>
      <c r="F60" s="52">
        <f t="shared" ref="F60:F61" si="54">(C60-B60)/B60</f>
        <v>0.84996900185988855</v>
      </c>
      <c r="H60" s="19">
        <v>4.6379999999999999</v>
      </c>
      <c r="I60" s="140">
        <v>9.9329999999999998</v>
      </c>
      <c r="J60" s="247">
        <f t="shared" si="21"/>
        <v>9.4392176659171463E-5</v>
      </c>
      <c r="K60" s="215">
        <f t="shared" si="22"/>
        <v>1.8264311562787581E-4</v>
      </c>
      <c r="L60" s="52">
        <f t="shared" ref="L60:L61" si="55">(I60-H60)/H60</f>
        <v>1.1416558861578268</v>
      </c>
      <c r="N60" s="27">
        <f t="shared" ref="N60:N61" si="56">(H60/B60)*10</f>
        <v>2.8753874767513947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181.07000000003609</v>
      </c>
      <c r="C61" s="140">
        <f>C62-SUM(C39:C60)</f>
        <v>94.709999999933643</v>
      </c>
      <c r="D61" s="247">
        <f t="shared" si="19"/>
        <v>8.7709873737907413E-4</v>
      </c>
      <c r="E61" s="215">
        <f t="shared" si="20"/>
        <v>4.1136898612262145E-4</v>
      </c>
      <c r="F61" s="52">
        <f t="shared" si="54"/>
        <v>-0.47694261887714823</v>
      </c>
      <c r="H61" s="19">
        <f>H62-SUM(H39:H60)</f>
        <v>59.027000000023691</v>
      </c>
      <c r="I61" s="140">
        <f>I62-SUM(I39:I60)</f>
        <v>34.119999999988067</v>
      </c>
      <c r="J61" s="247">
        <f t="shared" si="21"/>
        <v>1.2013124216608776E-3</v>
      </c>
      <c r="K61" s="215">
        <f t="shared" si="22"/>
        <v>6.2738176837017444E-4</v>
      </c>
      <c r="L61" s="52">
        <f t="shared" si="55"/>
        <v>-0.42195944228955606</v>
      </c>
      <c r="N61" s="27">
        <f t="shared" si="56"/>
        <v>3.2598994863871389</v>
      </c>
      <c r="O61" s="152">
        <f t="shared" ref="O61" si="58">(I61/C61)*10</f>
        <v>3.6025762855043792</v>
      </c>
      <c r="P61" s="52">
        <f t="shared" si="57"/>
        <v>0.10511882361655883</v>
      </c>
    </row>
    <row r="62" spans="1:16" ht="26.25" customHeight="1" thickBot="1" x14ac:dyDescent="0.3">
      <c r="A62" s="12" t="s">
        <v>18</v>
      </c>
      <c r="B62" s="17">
        <v>206441.98</v>
      </c>
      <c r="C62" s="145">
        <v>230231.25999999998</v>
      </c>
      <c r="D62" s="253">
        <f>SUM(D39:D61)</f>
        <v>1.0000000000000002</v>
      </c>
      <c r="E62" s="254">
        <f>SUM(E39:E61)</f>
        <v>0.99999999999999978</v>
      </c>
      <c r="F62" s="57">
        <f t="shared" si="25"/>
        <v>0.11523470177916317</v>
      </c>
      <c r="G62" s="1"/>
      <c r="H62" s="17">
        <v>49135.428</v>
      </c>
      <c r="I62" s="145">
        <v>54384.748999999982</v>
      </c>
      <c r="J62" s="253">
        <f>SUM(J39:J61)</f>
        <v>1.0000000000000002</v>
      </c>
      <c r="K62" s="254">
        <f>SUM(K39:K61)</f>
        <v>1</v>
      </c>
      <c r="L62" s="57">
        <f t="shared" si="26"/>
        <v>0.10683372901524296</v>
      </c>
      <c r="M62" s="1"/>
      <c r="N62" s="29">
        <f t="shared" si="23"/>
        <v>2.3801083481179552</v>
      </c>
      <c r="O62" s="146">
        <f t="shared" si="24"/>
        <v>2.3621791845295026</v>
      </c>
      <c r="P62" s="57">
        <f t="shared" si="8"/>
        <v>-7.5329190801880662E-3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B5</f>
        <v>jan-out</v>
      </c>
      <c r="C66" s="344"/>
      <c r="D66" s="352" t="str">
        <f>B5</f>
        <v>jan-out</v>
      </c>
      <c r="E66" s="344"/>
      <c r="F66" s="131" t="str">
        <f>F37</f>
        <v>2022/2021</v>
      </c>
      <c r="H66" s="339" t="str">
        <f>B5</f>
        <v>jan-out</v>
      </c>
      <c r="I66" s="344"/>
      <c r="J66" s="352" t="str">
        <f>B5</f>
        <v>jan-out</v>
      </c>
      <c r="K66" s="340"/>
      <c r="L66" s="131" t="str">
        <f>L37</f>
        <v>2022/2021</v>
      </c>
      <c r="N66" s="339" t="str">
        <f>B5</f>
        <v>jan-out</v>
      </c>
      <c r="O66" s="340"/>
      <c r="P66" s="131" t="str">
        <f>P37</f>
        <v>2022/2021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155</v>
      </c>
      <c r="B68" s="39">
        <v>90828.849999999991</v>
      </c>
      <c r="C68" s="147">
        <v>87207.019999999975</v>
      </c>
      <c r="D68" s="247">
        <f>B68/$B$96</f>
        <v>0.23049505727378575</v>
      </c>
      <c r="E68" s="246">
        <f>C68/$C$96</f>
        <v>0.22619608215828263</v>
      </c>
      <c r="F68" s="61">
        <f t="shared" ref="F68:F76" si="59">(C68-B68)/B68</f>
        <v>-3.9875325956455647E-2</v>
      </c>
      <c r="H68" s="19">
        <v>21799.935000000001</v>
      </c>
      <c r="I68" s="147">
        <v>21612.392000000003</v>
      </c>
      <c r="J68" s="261">
        <f>H68/$H$96</f>
        <v>0.22212337702472423</v>
      </c>
      <c r="K68" s="246">
        <f>I68/$I$96</f>
        <v>0.21350993494723586</v>
      </c>
      <c r="L68" s="61">
        <f t="shared" ref="L68:L76" si="60">(I68-H68)/H68</f>
        <v>-8.602915559151797E-3</v>
      </c>
      <c r="N68" s="41">
        <f t="shared" ref="N68:N96" si="61">(H68/B68)*10</f>
        <v>2.400111308246224</v>
      </c>
      <c r="O68" s="149">
        <f t="shared" ref="O68:O96" si="62">(I68/C68)*10</f>
        <v>2.4782858077251131</v>
      </c>
      <c r="P68" s="61">
        <f t="shared" si="8"/>
        <v>3.257119751500679E-2</v>
      </c>
    </row>
    <row r="69" spans="1:16" ht="20.100000000000001" customHeight="1" x14ac:dyDescent="0.25">
      <c r="A69" s="38" t="s">
        <v>153</v>
      </c>
      <c r="B69" s="19">
        <v>75203.39</v>
      </c>
      <c r="C69" s="140">
        <v>67363.64</v>
      </c>
      <c r="D69" s="247">
        <f t="shared" ref="D69:D95" si="63">B69/$B$96</f>
        <v>0.19084255371760017</v>
      </c>
      <c r="E69" s="215">
        <f t="shared" ref="E69:E95" si="64">C69/$C$96</f>
        <v>0.17472666131603831</v>
      </c>
      <c r="F69" s="52">
        <f t="shared" si="59"/>
        <v>-0.10424729523496215</v>
      </c>
      <c r="H69" s="19">
        <v>18277.43</v>
      </c>
      <c r="I69" s="140">
        <v>17533.811999999998</v>
      </c>
      <c r="J69" s="262">
        <f t="shared" ref="J69:J95" si="65">H69/$H$96</f>
        <v>0.18623195321146624</v>
      </c>
      <c r="K69" s="215">
        <f t="shared" ref="K69:K96" si="66">I69/$I$96</f>
        <v>0.17321743282729013</v>
      </c>
      <c r="L69" s="52">
        <f t="shared" si="60"/>
        <v>-4.0685041605958948E-2</v>
      </c>
      <c r="N69" s="40">
        <f t="shared" si="61"/>
        <v>2.4303997466071676</v>
      </c>
      <c r="O69" s="143">
        <f t="shared" si="62"/>
        <v>2.6028599404663999</v>
      </c>
      <c r="P69" s="52">
        <f t="shared" si="8"/>
        <v>7.0959599999953216E-2</v>
      </c>
    </row>
    <row r="70" spans="1:16" ht="20.100000000000001" customHeight="1" x14ac:dyDescent="0.25">
      <c r="A70" s="38" t="s">
        <v>154</v>
      </c>
      <c r="B70" s="19">
        <v>76446.89999999998</v>
      </c>
      <c r="C70" s="140">
        <v>67840.55</v>
      </c>
      <c r="D70" s="247">
        <f t="shared" si="63"/>
        <v>0.19399819103625521</v>
      </c>
      <c r="E70" s="215">
        <f t="shared" si="64"/>
        <v>0.17596366234579608</v>
      </c>
      <c r="F70" s="52">
        <f t="shared" si="59"/>
        <v>-0.11257945057288103</v>
      </c>
      <c r="H70" s="19">
        <v>17916.123</v>
      </c>
      <c r="I70" s="140">
        <v>16604.680999999993</v>
      </c>
      <c r="J70" s="262">
        <f t="shared" si="65"/>
        <v>0.18255053255664905</v>
      </c>
      <c r="K70" s="215">
        <f t="shared" si="66"/>
        <v>0.16403849977039103</v>
      </c>
      <c r="L70" s="52">
        <f t="shared" si="60"/>
        <v>-7.3198983954285562E-2</v>
      </c>
      <c r="N70" s="40">
        <f t="shared" si="61"/>
        <v>2.3436035993611255</v>
      </c>
      <c r="O70" s="143">
        <f t="shared" si="62"/>
        <v>2.4476041246717477</v>
      </c>
      <c r="P70" s="52">
        <f t="shared" si="8"/>
        <v>4.4376329401001564E-2</v>
      </c>
    </row>
    <row r="71" spans="1:16" ht="20.100000000000001" customHeight="1" x14ac:dyDescent="0.25">
      <c r="A71" s="38" t="s">
        <v>156</v>
      </c>
      <c r="B71" s="19">
        <v>29810.36</v>
      </c>
      <c r="C71" s="140">
        <v>32086.019999999993</v>
      </c>
      <c r="D71" s="247">
        <f t="shared" si="63"/>
        <v>7.5649318862367768E-2</v>
      </c>
      <c r="E71" s="215">
        <f t="shared" si="64"/>
        <v>8.3224171816125583E-2</v>
      </c>
      <c r="F71" s="52">
        <f t="shared" si="59"/>
        <v>7.6337890585688753E-2</v>
      </c>
      <c r="H71" s="19">
        <v>8942.5300000000007</v>
      </c>
      <c r="I71" s="140">
        <v>9942.4950000000026</v>
      </c>
      <c r="J71" s="262">
        <f t="shared" si="65"/>
        <v>9.1117013089484306E-2</v>
      </c>
      <c r="K71" s="215">
        <f t="shared" si="66"/>
        <v>9.8222420760423826E-2</v>
      </c>
      <c r="L71" s="52">
        <f t="shared" si="60"/>
        <v>0.1118212631101044</v>
      </c>
      <c r="N71" s="40">
        <f t="shared" si="61"/>
        <v>2.9998061076753184</v>
      </c>
      <c r="O71" s="143">
        <f t="shared" si="62"/>
        <v>3.0986999945770788</v>
      </c>
      <c r="P71" s="52">
        <f t="shared" si="8"/>
        <v>3.2966759634474374E-2</v>
      </c>
    </row>
    <row r="72" spans="1:16" ht="20.100000000000001" customHeight="1" x14ac:dyDescent="0.25">
      <c r="A72" s="38" t="s">
        <v>158</v>
      </c>
      <c r="B72" s="19">
        <v>18868.38</v>
      </c>
      <c r="C72" s="140">
        <v>17973.550000000003</v>
      </c>
      <c r="D72" s="247">
        <f t="shared" si="63"/>
        <v>4.7882014676653442E-2</v>
      </c>
      <c r="E72" s="215">
        <f t="shared" si="64"/>
        <v>4.6619487656796466E-2</v>
      </c>
      <c r="F72" s="52">
        <f t="shared" si="59"/>
        <v>-4.7424845164237631E-2</v>
      </c>
      <c r="H72" s="19">
        <v>6243.7850000000008</v>
      </c>
      <c r="I72" s="140">
        <v>5973.1259999999993</v>
      </c>
      <c r="J72" s="262">
        <f t="shared" si="65"/>
        <v>6.3619024993254239E-2</v>
      </c>
      <c r="K72" s="215">
        <f t="shared" si="66"/>
        <v>5.9008819740621152E-2</v>
      </c>
      <c r="L72" s="52">
        <f t="shared" si="60"/>
        <v>-4.3348545793937723E-2</v>
      </c>
      <c r="N72" s="40">
        <f t="shared" si="61"/>
        <v>3.3091261676943122</v>
      </c>
      <c r="O72" s="143">
        <f t="shared" si="62"/>
        <v>3.3232867185391859</v>
      </c>
      <c r="P72" s="52">
        <f t="shared" ref="P72:P76" si="67">(O72-N72)/N72</f>
        <v>4.2792417476001706E-3</v>
      </c>
    </row>
    <row r="73" spans="1:16" ht="20.100000000000001" customHeight="1" x14ac:dyDescent="0.25">
      <c r="A73" s="38" t="s">
        <v>159</v>
      </c>
      <c r="B73" s="19">
        <v>25215.329999999991</v>
      </c>
      <c r="C73" s="140">
        <v>18863.439999999999</v>
      </c>
      <c r="D73" s="247">
        <f t="shared" si="63"/>
        <v>6.3988577775975441E-2</v>
      </c>
      <c r="E73" s="215">
        <f t="shared" si="64"/>
        <v>4.8927669171906531E-2</v>
      </c>
      <c r="F73" s="52">
        <f t="shared" si="59"/>
        <v>-0.25190588423788207</v>
      </c>
      <c r="H73" s="19">
        <v>5254.8759999999975</v>
      </c>
      <c r="I73" s="140">
        <v>4308.8139999999985</v>
      </c>
      <c r="J73" s="262">
        <f t="shared" si="65"/>
        <v>5.3542857029902802E-2</v>
      </c>
      <c r="K73" s="215">
        <f t="shared" si="66"/>
        <v>4.2566995677282671E-2</v>
      </c>
      <c r="L73" s="52">
        <f t="shared" si="60"/>
        <v>-0.18003507599418131</v>
      </c>
      <c r="N73" s="40">
        <f t="shared" ref="N73" si="68">(H73/B73)*10</f>
        <v>2.0840004870053255</v>
      </c>
      <c r="O73" s="143">
        <f t="shared" ref="O73" si="69">(I73/C73)*10</f>
        <v>2.2842143320624437</v>
      </c>
      <c r="P73" s="52">
        <f t="shared" ref="P73" si="70">(O73-N73)/N73</f>
        <v>9.6071880167754795E-2</v>
      </c>
    </row>
    <row r="74" spans="1:16" ht="20.100000000000001" customHeight="1" x14ac:dyDescent="0.25">
      <c r="A74" s="38" t="s">
        <v>157</v>
      </c>
      <c r="B74" s="19">
        <v>9844.1</v>
      </c>
      <c r="C74" s="140">
        <v>15227.400000000001</v>
      </c>
      <c r="D74" s="247">
        <f t="shared" si="63"/>
        <v>2.498123000906512E-2</v>
      </c>
      <c r="E74" s="215">
        <f t="shared" si="64"/>
        <v>3.949657059095741E-2</v>
      </c>
      <c r="F74" s="52">
        <f t="shared" si="59"/>
        <v>0.54685547688463154</v>
      </c>
      <c r="H74" s="19">
        <v>2323.5810000000001</v>
      </c>
      <c r="I74" s="140">
        <v>4207.9150000000009</v>
      </c>
      <c r="J74" s="262">
        <f t="shared" si="65"/>
        <v>2.3675376027978329E-2</v>
      </c>
      <c r="K74" s="215">
        <f t="shared" si="66"/>
        <v>4.1570209253723421E-2</v>
      </c>
      <c r="L74" s="52">
        <f t="shared" si="60"/>
        <v>0.81096118448205623</v>
      </c>
      <c r="N74" s="40">
        <f t="shared" si="61"/>
        <v>2.3603793134974249</v>
      </c>
      <c r="O74" s="143">
        <f t="shared" si="62"/>
        <v>2.7633837687326794</v>
      </c>
      <c r="P74" s="52">
        <f t="shared" si="67"/>
        <v>0.17073715776559409</v>
      </c>
    </row>
    <row r="75" spans="1:16" ht="20.100000000000001" customHeight="1" x14ac:dyDescent="0.25">
      <c r="A75" s="38" t="s">
        <v>164</v>
      </c>
      <c r="B75" s="19">
        <v>5686.58</v>
      </c>
      <c r="C75" s="140">
        <v>11834.090000000004</v>
      </c>
      <c r="D75" s="247">
        <f t="shared" si="63"/>
        <v>1.4430751713711719E-2</v>
      </c>
      <c r="E75" s="215">
        <f t="shared" si="64"/>
        <v>3.0695060947025968E-2</v>
      </c>
      <c r="F75" s="52">
        <f t="shared" si="59"/>
        <v>1.0810557487980481</v>
      </c>
      <c r="H75" s="19">
        <v>1117.1969999999999</v>
      </c>
      <c r="I75" s="140">
        <v>2545.8009999999999</v>
      </c>
      <c r="J75" s="262">
        <f t="shared" si="65"/>
        <v>1.1383316988875921E-2</v>
      </c>
      <c r="K75" s="215">
        <f t="shared" si="66"/>
        <v>2.5150099345718321E-2</v>
      </c>
      <c r="L75" s="52">
        <f t="shared" si="60"/>
        <v>1.2787395598090581</v>
      </c>
      <c r="N75" s="40">
        <f t="shared" si="61"/>
        <v>1.9646202110934865</v>
      </c>
      <c r="O75" s="143">
        <f t="shared" si="62"/>
        <v>2.1512435683690079</v>
      </c>
      <c r="P75" s="52">
        <f t="shared" si="67"/>
        <v>9.4992078479966782E-2</v>
      </c>
    </row>
    <row r="76" spans="1:16" ht="20.100000000000001" customHeight="1" x14ac:dyDescent="0.25">
      <c r="A76" s="38" t="s">
        <v>163</v>
      </c>
      <c r="B76" s="19">
        <v>12053.47</v>
      </c>
      <c r="C76" s="140">
        <v>7915.41</v>
      </c>
      <c r="D76" s="247">
        <f t="shared" si="63"/>
        <v>3.0587916262265331E-2</v>
      </c>
      <c r="E76" s="215">
        <f t="shared" si="64"/>
        <v>2.0530855551267459E-2</v>
      </c>
      <c r="F76" s="52">
        <f t="shared" si="59"/>
        <v>-0.34330860739687408</v>
      </c>
      <c r="H76" s="19">
        <v>3269.8120000000004</v>
      </c>
      <c r="I76" s="140">
        <v>2271.8589999999999</v>
      </c>
      <c r="J76" s="262">
        <f t="shared" si="65"/>
        <v>3.3316690333066022E-2</v>
      </c>
      <c r="K76" s="215">
        <f t="shared" si="66"/>
        <v>2.2443812202707233E-2</v>
      </c>
      <c r="L76" s="52">
        <f t="shared" si="60"/>
        <v>-0.30520195044852744</v>
      </c>
      <c r="N76" s="40">
        <f t="shared" si="61"/>
        <v>2.7127557458557581</v>
      </c>
      <c r="O76" s="143">
        <f t="shared" si="62"/>
        <v>2.8701722336556164</v>
      </c>
      <c r="P76" s="52">
        <f t="shared" si="67"/>
        <v>5.8028257074136301E-2</v>
      </c>
    </row>
    <row r="77" spans="1:16" ht="20.100000000000001" customHeight="1" x14ac:dyDescent="0.25">
      <c r="A77" s="38" t="s">
        <v>171</v>
      </c>
      <c r="B77" s="19">
        <v>3697.11</v>
      </c>
      <c r="C77" s="140">
        <v>10051.569999999998</v>
      </c>
      <c r="D77" s="247">
        <f t="shared" si="63"/>
        <v>9.3821025059492233E-3</v>
      </c>
      <c r="E77" s="215">
        <f t="shared" si="64"/>
        <v>2.6071590951505158E-2</v>
      </c>
      <c r="F77" s="52">
        <f t="shared" ref="F77:F80" si="71">(C77-B77)/B77</f>
        <v>1.7187641157552784</v>
      </c>
      <c r="H77" s="19">
        <v>774.33299999999997</v>
      </c>
      <c r="I77" s="140">
        <v>2133.7919999999999</v>
      </c>
      <c r="J77" s="262">
        <f t="shared" si="65"/>
        <v>7.8898153091596732E-3</v>
      </c>
      <c r="K77" s="215">
        <f t="shared" si="66"/>
        <v>2.1079841190689685E-2</v>
      </c>
      <c r="L77" s="52">
        <f t="shared" ref="L77:L80" si="72">(I77-H77)/H77</f>
        <v>1.7556516382486602</v>
      </c>
      <c r="N77" s="40">
        <f t="shared" si="61"/>
        <v>2.0944278098298401</v>
      </c>
      <c r="O77" s="143">
        <f t="shared" si="62"/>
        <v>2.122844490960119</v>
      </c>
      <c r="P77" s="52">
        <f t="shared" ref="P77:P80" si="73">(O77-N77)/N77</f>
        <v>1.3567753921577049E-2</v>
      </c>
    </row>
    <row r="78" spans="1:16" ht="20.100000000000001" customHeight="1" x14ac:dyDescent="0.25">
      <c r="A78" s="38" t="s">
        <v>166</v>
      </c>
      <c r="B78" s="19">
        <v>5707.6600000000008</v>
      </c>
      <c r="C78" s="140">
        <v>7298.5300000000007</v>
      </c>
      <c r="D78" s="247">
        <f t="shared" si="63"/>
        <v>1.448424612443399E-2</v>
      </c>
      <c r="E78" s="215">
        <f t="shared" si="64"/>
        <v>1.8930802721096207E-2</v>
      </c>
      <c r="F78" s="52">
        <f t="shared" si="71"/>
        <v>0.2787254321385646</v>
      </c>
      <c r="H78" s="19">
        <v>1425.944</v>
      </c>
      <c r="I78" s="140">
        <v>1717.357</v>
      </c>
      <c r="J78" s="262">
        <f t="shared" si="65"/>
        <v>1.4529194547054536E-2</v>
      </c>
      <c r="K78" s="215">
        <f t="shared" si="66"/>
        <v>1.6965858353447414E-2</v>
      </c>
      <c r="L78" s="52">
        <f t="shared" si="72"/>
        <v>0.20436496804923618</v>
      </c>
      <c r="N78" s="40">
        <f t="shared" si="61"/>
        <v>2.4982987774324323</v>
      </c>
      <c r="O78" s="143">
        <f t="shared" si="62"/>
        <v>2.3530176624607964</v>
      </c>
      <c r="P78" s="52">
        <f t="shared" si="73"/>
        <v>-5.815201779866587E-2</v>
      </c>
    </row>
    <row r="79" spans="1:16" ht="20.100000000000001" customHeight="1" x14ac:dyDescent="0.25">
      <c r="A79" s="38" t="s">
        <v>167</v>
      </c>
      <c r="B79" s="19">
        <v>3547.3100000000004</v>
      </c>
      <c r="C79" s="140">
        <v>3246.2000000000003</v>
      </c>
      <c r="D79" s="247">
        <f t="shared" si="63"/>
        <v>9.0019572153327183E-3</v>
      </c>
      <c r="E79" s="215">
        <f t="shared" si="64"/>
        <v>8.419938233208947E-3</v>
      </c>
      <c r="F79" s="52">
        <f t="shared" si="71"/>
        <v>-8.4884038891441707E-2</v>
      </c>
      <c r="H79" s="19">
        <v>1475.0260000000001</v>
      </c>
      <c r="I79" s="140">
        <v>1451.0179999999998</v>
      </c>
      <c r="J79" s="262">
        <f t="shared" si="65"/>
        <v>1.5029299689162876E-2</v>
      </c>
      <c r="K79" s="215">
        <f t="shared" si="66"/>
        <v>1.4334681639462591E-2</v>
      </c>
      <c r="L79" s="52">
        <f t="shared" si="72"/>
        <v>-1.6276323264810426E-2</v>
      </c>
      <c r="N79" s="40">
        <f t="shared" si="61"/>
        <v>4.1581536431831436</v>
      </c>
      <c r="O79" s="143">
        <f t="shared" si="62"/>
        <v>4.4698971104676231</v>
      </c>
      <c r="P79" s="52">
        <f t="shared" si="73"/>
        <v>7.4971608563707146E-2</v>
      </c>
    </row>
    <row r="80" spans="1:16" ht="20.100000000000001" customHeight="1" x14ac:dyDescent="0.25">
      <c r="A80" s="38" t="s">
        <v>161</v>
      </c>
      <c r="B80" s="19">
        <v>5857.4400000000005</v>
      </c>
      <c r="C80" s="140">
        <v>4295.1000000000013</v>
      </c>
      <c r="D80" s="247">
        <f t="shared" si="63"/>
        <v>1.4864340661340134E-2</v>
      </c>
      <c r="E80" s="215">
        <f t="shared" si="64"/>
        <v>1.1140557176223202E-2</v>
      </c>
      <c r="F80" s="52">
        <f t="shared" si="71"/>
        <v>-0.26672744407112992</v>
      </c>
      <c r="H80" s="19">
        <v>1608.7099999999998</v>
      </c>
      <c r="I80" s="140">
        <v>1318.6320000000003</v>
      </c>
      <c r="J80" s="262">
        <f t="shared" si="65"/>
        <v>1.6391429509007436E-2</v>
      </c>
      <c r="K80" s="215">
        <f t="shared" si="66"/>
        <v>1.3026833519369051E-2</v>
      </c>
      <c r="L80" s="52">
        <f t="shared" si="72"/>
        <v>-0.18031714852272912</v>
      </c>
      <c r="N80" s="40">
        <f t="shared" si="61"/>
        <v>2.7464387172553191</v>
      </c>
      <c r="O80" s="143">
        <f t="shared" si="62"/>
        <v>3.0700845149123417</v>
      </c>
      <c r="P80" s="52">
        <f t="shared" si="73"/>
        <v>0.11784198774348087</v>
      </c>
    </row>
    <row r="81" spans="1:16" ht="20.100000000000001" customHeight="1" x14ac:dyDescent="0.25">
      <c r="A81" s="38" t="s">
        <v>160</v>
      </c>
      <c r="B81" s="19">
        <v>154.59</v>
      </c>
      <c r="C81" s="140">
        <v>637.07999999999981</v>
      </c>
      <c r="D81" s="247">
        <f t="shared" si="63"/>
        <v>3.9230080424836983E-4</v>
      </c>
      <c r="E81" s="215">
        <f t="shared" si="64"/>
        <v>1.6524472458914283E-3</v>
      </c>
      <c r="F81" s="52">
        <f t="shared" ref="F81:F94" si="74">(C81-B81)/B81</f>
        <v>3.1210945080535595</v>
      </c>
      <c r="H81" s="19">
        <v>258.02100000000007</v>
      </c>
      <c r="I81" s="140">
        <v>1134.7749999999999</v>
      </c>
      <c r="J81" s="262">
        <f t="shared" si="65"/>
        <v>2.6290214105361498E-3</v>
      </c>
      <c r="K81" s="215">
        <f t="shared" si="66"/>
        <v>1.121050073632523E-2</v>
      </c>
      <c r="L81" s="52">
        <f t="shared" ref="L81:L94" si="75">(I81-H81)/H81</f>
        <v>3.3979947368625019</v>
      </c>
      <c r="N81" s="40">
        <f t="shared" si="61"/>
        <v>16.690665631670875</v>
      </c>
      <c r="O81" s="143">
        <f t="shared" si="62"/>
        <v>17.812127205374523</v>
      </c>
      <c r="P81" s="52">
        <f t="shared" ref="P81:P87" si="76">(O81-N81)/N81</f>
        <v>6.7190943635923789E-2</v>
      </c>
    </row>
    <row r="82" spans="1:16" ht="20.100000000000001" customHeight="1" x14ac:dyDescent="0.25">
      <c r="A82" s="38" t="s">
        <v>168</v>
      </c>
      <c r="B82" s="19">
        <v>2779.3500000000004</v>
      </c>
      <c r="C82" s="140">
        <v>4701.71</v>
      </c>
      <c r="D82" s="247">
        <f t="shared" si="63"/>
        <v>7.0531162448263579E-3</v>
      </c>
      <c r="E82" s="215">
        <f t="shared" si="64"/>
        <v>1.2195215264142948E-2</v>
      </c>
      <c r="F82" s="52">
        <f t="shared" si="74"/>
        <v>0.69165812150322892</v>
      </c>
      <c r="H82" s="19">
        <v>616.71400000000006</v>
      </c>
      <c r="I82" s="140">
        <v>1039.5160000000001</v>
      </c>
      <c r="J82" s="262">
        <f t="shared" si="65"/>
        <v>6.283807558987024E-3</v>
      </c>
      <c r="K82" s="215">
        <f t="shared" si="66"/>
        <v>1.0269432163575915E-2</v>
      </c>
      <c r="L82" s="52">
        <f t="shared" si="75"/>
        <v>0.6855722425630032</v>
      </c>
      <c r="N82" s="40">
        <f t="shared" si="61"/>
        <v>2.2189144943961718</v>
      </c>
      <c r="O82" s="143">
        <f t="shared" si="62"/>
        <v>2.210931767378252</v>
      </c>
      <c r="P82" s="52">
        <f t="shared" si="76"/>
        <v>-3.5975820781197435E-3</v>
      </c>
    </row>
    <row r="83" spans="1:16" ht="20.100000000000001" customHeight="1" x14ac:dyDescent="0.25">
      <c r="A83" s="38" t="s">
        <v>169</v>
      </c>
      <c r="B83" s="19">
        <v>4153.22</v>
      </c>
      <c r="C83" s="140">
        <v>4393.1900000000005</v>
      </c>
      <c r="D83" s="247">
        <f t="shared" si="63"/>
        <v>1.0539566247625426E-2</v>
      </c>
      <c r="E83" s="215">
        <f t="shared" si="64"/>
        <v>1.1394981346420805E-2</v>
      </c>
      <c r="F83" s="52">
        <f t="shared" si="74"/>
        <v>5.7779265244798067E-2</v>
      </c>
      <c r="H83" s="19">
        <v>879.87499999999989</v>
      </c>
      <c r="I83" s="140">
        <v>950.1819999999999</v>
      </c>
      <c r="J83" s="262">
        <f t="shared" si="65"/>
        <v>8.965201334757613E-3</v>
      </c>
      <c r="K83" s="215">
        <f t="shared" si="66"/>
        <v>9.3868969713317429E-3</v>
      </c>
      <c r="L83" s="52">
        <f t="shared" si="75"/>
        <v>7.9905668418809514E-2</v>
      </c>
      <c r="N83" s="40">
        <f t="shared" si="61"/>
        <v>2.1185369424205795</v>
      </c>
      <c r="O83" s="143">
        <f t="shared" si="62"/>
        <v>2.1628520505600708</v>
      </c>
      <c r="P83" s="52">
        <f t="shared" si="76"/>
        <v>2.091778871170312E-2</v>
      </c>
    </row>
    <row r="84" spans="1:16" ht="20.100000000000001" customHeight="1" x14ac:dyDescent="0.25">
      <c r="A84" s="38" t="s">
        <v>177</v>
      </c>
      <c r="B84" s="19">
        <v>1657.7499999999998</v>
      </c>
      <c r="C84" s="140">
        <v>2151.85</v>
      </c>
      <c r="D84" s="247">
        <f t="shared" si="63"/>
        <v>4.2068481676870101E-3</v>
      </c>
      <c r="E84" s="215">
        <f t="shared" si="64"/>
        <v>5.581431854824309E-3</v>
      </c>
      <c r="F84" s="52">
        <f t="shared" si="74"/>
        <v>0.29805459206756157</v>
      </c>
      <c r="H84" s="19">
        <v>477.71500000000003</v>
      </c>
      <c r="I84" s="140">
        <v>646.90899999999999</v>
      </c>
      <c r="J84" s="262">
        <f t="shared" si="65"/>
        <v>4.8675222680877777E-3</v>
      </c>
      <c r="K84" s="215">
        <f t="shared" si="66"/>
        <v>6.39084736695417E-3</v>
      </c>
      <c r="L84" s="52">
        <f t="shared" si="75"/>
        <v>0.35417351349654069</v>
      </c>
      <c r="N84" s="40">
        <f t="shared" ref="N84" si="77">(H84/B84)*10</f>
        <v>2.8817071331624193</v>
      </c>
      <c r="O84" s="143">
        <f t="shared" ref="O84" si="78">(I84/C84)*10</f>
        <v>3.0062922601482445</v>
      </c>
      <c r="P84" s="52">
        <f t="shared" ref="P84" si="79">(O84-N84)/N84</f>
        <v>4.3233098031410275E-2</v>
      </c>
    </row>
    <row r="85" spans="1:16" ht="20.100000000000001" customHeight="1" x14ac:dyDescent="0.25">
      <c r="A85" s="38" t="s">
        <v>175</v>
      </c>
      <c r="B85" s="19">
        <v>2448.2700000000004</v>
      </c>
      <c r="C85" s="140">
        <v>2664.42</v>
      </c>
      <c r="D85" s="247">
        <f t="shared" si="63"/>
        <v>6.2129393234824793E-3</v>
      </c>
      <c r="E85" s="215">
        <f t="shared" si="64"/>
        <v>6.910927184808879E-3</v>
      </c>
      <c r="F85" s="52">
        <f t="shared" si="74"/>
        <v>8.8286831109313763E-2</v>
      </c>
      <c r="H85" s="19">
        <v>445.721</v>
      </c>
      <c r="I85" s="140">
        <v>552.90400000000011</v>
      </c>
      <c r="J85" s="262">
        <f t="shared" si="65"/>
        <v>4.5415297674436693E-3</v>
      </c>
      <c r="K85" s="215">
        <f t="shared" si="66"/>
        <v>5.4621671248636658E-3</v>
      </c>
      <c r="L85" s="52">
        <f t="shared" si="75"/>
        <v>0.24047105700651328</v>
      </c>
      <c r="N85" s="40">
        <f t="shared" si="61"/>
        <v>1.820554922455448</v>
      </c>
      <c r="O85" s="143">
        <f t="shared" si="62"/>
        <v>2.0751383040211384</v>
      </c>
      <c r="P85" s="52">
        <f t="shared" si="76"/>
        <v>0.13983834182949262</v>
      </c>
    </row>
    <row r="86" spans="1:16" ht="20.100000000000001" customHeight="1" x14ac:dyDescent="0.25">
      <c r="A86" s="38" t="s">
        <v>165</v>
      </c>
      <c r="B86" s="19">
        <v>2353.1099999999997</v>
      </c>
      <c r="C86" s="140">
        <v>1435.8400000000001</v>
      </c>
      <c r="D86" s="247">
        <f t="shared" si="63"/>
        <v>5.9714531695768246E-3</v>
      </c>
      <c r="E86" s="215">
        <f t="shared" si="64"/>
        <v>3.7242573201807455E-3</v>
      </c>
      <c r="F86" s="52">
        <f t="shared" si="74"/>
        <v>-0.38981178100471275</v>
      </c>
      <c r="H86" s="19">
        <v>794.62099999999998</v>
      </c>
      <c r="I86" s="140">
        <v>473.25000000000006</v>
      </c>
      <c r="J86" s="262">
        <f t="shared" si="65"/>
        <v>8.0965333141939811E-3</v>
      </c>
      <c r="K86" s="215">
        <f t="shared" si="66"/>
        <v>4.6752611517401387E-3</v>
      </c>
      <c r="L86" s="52">
        <f t="shared" si="75"/>
        <v>-0.40443305676542646</v>
      </c>
      <c r="N86" s="40">
        <f t="shared" si="61"/>
        <v>3.3768969576432895</v>
      </c>
      <c r="O86" s="143">
        <f t="shared" si="62"/>
        <v>3.2959800534878534</v>
      </c>
      <c r="P86" s="52">
        <f t="shared" si="76"/>
        <v>-2.396191094083823E-2</v>
      </c>
    </row>
    <row r="87" spans="1:16" ht="20.100000000000001" customHeight="1" x14ac:dyDescent="0.25">
      <c r="A87" s="38" t="s">
        <v>162</v>
      </c>
      <c r="B87" s="19">
        <v>1318.15</v>
      </c>
      <c r="C87" s="140">
        <v>2116.9399999999996</v>
      </c>
      <c r="D87" s="247">
        <f t="shared" si="63"/>
        <v>3.3450501657286283E-3</v>
      </c>
      <c r="E87" s="215">
        <f t="shared" si="64"/>
        <v>5.4908828918148432E-3</v>
      </c>
      <c r="F87" s="52">
        <f t="shared" si="74"/>
        <v>0.60599324811288502</v>
      </c>
      <c r="H87" s="19">
        <v>266.48899999999998</v>
      </c>
      <c r="I87" s="140">
        <v>471.3</v>
      </c>
      <c r="J87" s="262">
        <f t="shared" si="65"/>
        <v>2.7153033538834738E-3</v>
      </c>
      <c r="K87" s="215">
        <f t="shared" si="66"/>
        <v>4.6559970011941405E-3</v>
      </c>
      <c r="L87" s="52">
        <f t="shared" si="75"/>
        <v>0.76855329863521593</v>
      </c>
      <c r="N87" s="40">
        <f t="shared" si="61"/>
        <v>2.0216894890566319</v>
      </c>
      <c r="O87" s="143">
        <f t="shared" si="62"/>
        <v>2.2263266790745138</v>
      </c>
      <c r="P87" s="52">
        <f t="shared" si="76"/>
        <v>0.10122088041985636</v>
      </c>
    </row>
    <row r="88" spans="1:16" ht="20.100000000000001" customHeight="1" x14ac:dyDescent="0.25">
      <c r="A88" s="38" t="s">
        <v>172</v>
      </c>
      <c r="B88" s="19">
        <v>525.84</v>
      </c>
      <c r="C88" s="140">
        <v>1036.1200000000001</v>
      </c>
      <c r="D88" s="247">
        <f t="shared" si="63"/>
        <v>1.3344165528557008E-3</v>
      </c>
      <c r="E88" s="215">
        <f t="shared" si="64"/>
        <v>2.6874703968308962E-3</v>
      </c>
      <c r="F88" s="52">
        <f t="shared" si="74"/>
        <v>0.97040924996196576</v>
      </c>
      <c r="H88" s="19">
        <v>159.54400000000001</v>
      </c>
      <c r="I88" s="140">
        <v>340.21199999999999</v>
      </c>
      <c r="J88" s="262">
        <f t="shared" ref="J88" si="80">H88/$H$96</f>
        <v>1.6256219141952764E-3</v>
      </c>
      <c r="K88" s="215">
        <f t="shared" ref="K88" si="81">I88/$I$96</f>
        <v>3.3609718900281371E-3</v>
      </c>
      <c r="L88" s="52">
        <f t="shared" si="75"/>
        <v>1.1324023466880608</v>
      </c>
      <c r="N88" s="40">
        <f t="shared" ref="N88:N92" si="82">(H88/B88)*10</f>
        <v>3.0340788072417468</v>
      </c>
      <c r="O88" s="143">
        <f t="shared" ref="O88:O92" si="83">(I88/C88)*10</f>
        <v>3.2835192834806777</v>
      </c>
      <c r="P88" s="52">
        <f t="shared" ref="P88:P92" si="84">(O88-N88)/N88</f>
        <v>8.2212919336032309E-2</v>
      </c>
    </row>
    <row r="89" spans="1:16" ht="20.100000000000001" customHeight="1" x14ac:dyDescent="0.25">
      <c r="A89" s="38" t="s">
        <v>176</v>
      </c>
      <c r="B89" s="19">
        <v>2113.2599999999998</v>
      </c>
      <c r="C89" s="140">
        <v>1668.9100000000003</v>
      </c>
      <c r="D89" s="247">
        <f t="shared" si="63"/>
        <v>5.3627892980523308E-3</v>
      </c>
      <c r="E89" s="215">
        <f t="shared" si="64"/>
        <v>4.3287903138391802E-3</v>
      </c>
      <c r="F89" s="52">
        <f t="shared" si="74"/>
        <v>-0.21026754871620126</v>
      </c>
      <c r="H89" s="19">
        <v>427.721</v>
      </c>
      <c r="I89" s="140">
        <v>329.03400000000005</v>
      </c>
      <c r="J89" s="262">
        <f t="shared" si="65"/>
        <v>4.3581245973619677E-3</v>
      </c>
      <c r="K89" s="215">
        <f t="shared" si="66"/>
        <v>3.2505438516675432E-3</v>
      </c>
      <c r="L89" s="52">
        <f t="shared" si="75"/>
        <v>-0.2307275069496236</v>
      </c>
      <c r="N89" s="40">
        <f t="shared" si="82"/>
        <v>2.0239866367602661</v>
      </c>
      <c r="O89" s="143">
        <f t="shared" si="83"/>
        <v>1.9715502933052111</v>
      </c>
      <c r="P89" s="52">
        <f t="shared" si="84"/>
        <v>-2.5907455366893258E-2</v>
      </c>
    </row>
    <row r="90" spans="1:16" ht="20.100000000000001" customHeight="1" x14ac:dyDescent="0.25">
      <c r="A90" s="38" t="s">
        <v>178</v>
      </c>
      <c r="B90" s="19">
        <v>1495.8500000000004</v>
      </c>
      <c r="C90" s="140">
        <v>1294.9299999999998</v>
      </c>
      <c r="D90" s="247">
        <f t="shared" si="63"/>
        <v>3.795996882301081E-3</v>
      </c>
      <c r="E90" s="215">
        <f t="shared" si="64"/>
        <v>3.3587673637882017E-3</v>
      </c>
      <c r="F90" s="52">
        <f t="shared" si="74"/>
        <v>-0.1343182805762613</v>
      </c>
      <c r="H90" s="19">
        <v>339.93899999999991</v>
      </c>
      <c r="I90" s="140">
        <v>284.226</v>
      </c>
      <c r="J90" s="262">
        <f t="shared" si="65"/>
        <v>3.4636983395779715E-3</v>
      </c>
      <c r="K90" s="215">
        <f t="shared" si="66"/>
        <v>2.8078833092752089E-3</v>
      </c>
      <c r="L90" s="52">
        <f t="shared" si="75"/>
        <v>-0.16389116870968004</v>
      </c>
      <c r="N90" s="40">
        <f t="shared" si="82"/>
        <v>2.2725473810876746</v>
      </c>
      <c r="O90" s="143">
        <f t="shared" si="83"/>
        <v>2.1949140107959506</v>
      </c>
      <c r="P90" s="52">
        <f t="shared" si="84"/>
        <v>-3.4161386881433269E-2</v>
      </c>
    </row>
    <row r="91" spans="1:16" ht="20.100000000000001" customHeight="1" x14ac:dyDescent="0.25">
      <c r="A91" s="38" t="s">
        <v>179</v>
      </c>
      <c r="B91" s="19">
        <v>1701.4600000000003</v>
      </c>
      <c r="C91" s="140">
        <v>1693.39</v>
      </c>
      <c r="D91" s="247">
        <f t="shared" si="63"/>
        <v>4.3177704016846589E-3</v>
      </c>
      <c r="E91" s="215">
        <f t="shared" si="64"/>
        <v>4.3922861206129324E-3</v>
      </c>
      <c r="F91" s="52">
        <f t="shared" si="74"/>
        <v>-4.7429854360373815E-3</v>
      </c>
      <c r="H91" s="19">
        <v>240.28200000000004</v>
      </c>
      <c r="I91" s="140">
        <v>266.30700000000002</v>
      </c>
      <c r="J91" s="262">
        <f t="shared" si="65"/>
        <v>2.4482756154206326E-3</v>
      </c>
      <c r="K91" s="215">
        <f t="shared" si="66"/>
        <v>2.6308605843348358E-3</v>
      </c>
      <c r="L91" s="52">
        <f t="shared" si="75"/>
        <v>0.10831023547331874</v>
      </c>
      <c r="N91" s="40">
        <f t="shared" si="82"/>
        <v>1.4122106896430124</v>
      </c>
      <c r="O91" s="143">
        <f t="shared" si="83"/>
        <v>1.5726265065932832</v>
      </c>
      <c r="P91" s="52">
        <f t="shared" si="84"/>
        <v>0.1135919860448172</v>
      </c>
    </row>
    <row r="92" spans="1:16" ht="20.100000000000001" customHeight="1" x14ac:dyDescent="0.25">
      <c r="A92" s="38" t="s">
        <v>174</v>
      </c>
      <c r="B92" s="19">
        <v>567.94000000000005</v>
      </c>
      <c r="C92" s="140">
        <v>370.3</v>
      </c>
      <c r="D92" s="247">
        <f t="shared" si="63"/>
        <v>1.4412531131691518E-3</v>
      </c>
      <c r="E92" s="215">
        <f t="shared" si="64"/>
        <v>9.6047782877126283E-4</v>
      </c>
      <c r="F92" s="52">
        <f t="shared" si="74"/>
        <v>-0.34799450646195024</v>
      </c>
      <c r="H92" s="19">
        <v>194.94299999999998</v>
      </c>
      <c r="I92" s="140">
        <v>249.40899999999999</v>
      </c>
      <c r="J92" s="262">
        <f t="shared" si="65"/>
        <v>1.9863085595131732E-3</v>
      </c>
      <c r="K92" s="215">
        <f t="shared" si="66"/>
        <v>2.4639243710393157E-3</v>
      </c>
      <c r="L92" s="52">
        <f t="shared" si="75"/>
        <v>0.2793944896713399</v>
      </c>
      <c r="N92" s="40">
        <f t="shared" si="82"/>
        <v>3.432457653977532</v>
      </c>
      <c r="O92" s="143">
        <f t="shared" si="83"/>
        <v>6.735322711315149</v>
      </c>
      <c r="P92" s="52">
        <f t="shared" si="84"/>
        <v>0.96224495399389909</v>
      </c>
    </row>
    <row r="93" spans="1:16" ht="20.100000000000001" customHeight="1" x14ac:dyDescent="0.25">
      <c r="A93" s="38" t="s">
        <v>170</v>
      </c>
      <c r="B93" s="19">
        <v>191.87999999999997</v>
      </c>
      <c r="C93" s="140">
        <v>575.84</v>
      </c>
      <c r="D93" s="247">
        <f t="shared" si="63"/>
        <v>4.8693109721959497E-4</v>
      </c>
      <c r="E93" s="215">
        <f t="shared" si="64"/>
        <v>1.49360397763879E-3</v>
      </c>
      <c r="F93" s="52">
        <f t="shared" si="74"/>
        <v>2.0010423181154895</v>
      </c>
      <c r="H93" s="19">
        <v>66.778999999999996</v>
      </c>
      <c r="I93" s="140">
        <v>228.91499999999996</v>
      </c>
      <c r="J93" s="262">
        <f t="shared" si="65"/>
        <v>6.8042299182699659E-4</v>
      </c>
      <c r="K93" s="215">
        <f t="shared" si="66"/>
        <v>2.2614630883266637E-3</v>
      </c>
      <c r="L93" s="52">
        <f t="shared" si="75"/>
        <v>2.4279489060932327</v>
      </c>
      <c r="N93" s="40">
        <f t="shared" ref="N93" si="85">(H93/B93)*10</f>
        <v>3.480248071711487</v>
      </c>
      <c r="O93" s="143">
        <f t="shared" ref="O93" si="86">(I93/C93)*10</f>
        <v>3.975323006390663</v>
      </c>
      <c r="P93" s="52">
        <f t="shared" ref="P93" si="87">(O93-N93)/N93</f>
        <v>0.14225277177891296</v>
      </c>
    </row>
    <row r="94" spans="1:16" ht="20.100000000000001" customHeight="1" x14ac:dyDescent="0.25">
      <c r="A94" s="38" t="s">
        <v>217</v>
      </c>
      <c r="B94" s="19">
        <v>627.09</v>
      </c>
      <c r="C94" s="140">
        <v>648.87999999999977</v>
      </c>
      <c r="D94" s="247">
        <f t="shared" si="63"/>
        <v>1.5913572115667911E-3</v>
      </c>
      <c r="E94" s="215">
        <f t="shared" si="64"/>
        <v>1.6830538847774688E-3</v>
      </c>
      <c r="F94" s="52">
        <f t="shared" si="74"/>
        <v>3.4747803345611852E-2</v>
      </c>
      <c r="H94" s="19">
        <v>174.69099999999997</v>
      </c>
      <c r="I94" s="140">
        <v>205.52999999999997</v>
      </c>
      <c r="J94" s="262">
        <f t="shared" si="65"/>
        <v>1.7799573648190278E-3</v>
      </c>
      <c r="K94" s="215">
        <f t="shared" si="66"/>
        <v>2.0304414675481257E-3</v>
      </c>
      <c r="L94" s="52">
        <f t="shared" si="75"/>
        <v>0.17653456674928877</v>
      </c>
      <c r="N94" s="40">
        <f t="shared" ref="N94" si="88">(H94/B94)*10</f>
        <v>2.7857404838220985</v>
      </c>
      <c r="O94" s="143">
        <f t="shared" ref="O94" si="89">(I94/C94)*10</f>
        <v>3.1674577733941565</v>
      </c>
      <c r="P94" s="52">
        <f t="shared" ref="P94" si="90">(O94-N94)/N94</f>
        <v>0.1370254306848904</v>
      </c>
    </row>
    <row r="95" spans="1:16" ht="20.100000000000001" customHeight="1" thickBot="1" x14ac:dyDescent="0.3">
      <c r="A95" s="8" t="s">
        <v>17</v>
      </c>
      <c r="B95" s="19">
        <f>B96-SUM(B68:B94)</f>
        <v>9205.2200000000303</v>
      </c>
      <c r="C95" s="140">
        <f>C96-SUM(C68:C94)</f>
        <v>8945.3499999998603</v>
      </c>
      <c r="D95" s="247">
        <f t="shared" si="63"/>
        <v>2.3359953485239605E-2</v>
      </c>
      <c r="E95" s="215">
        <f t="shared" si="64"/>
        <v>2.320229636942717E-2</v>
      </c>
      <c r="F95" s="52">
        <f>(C95-B95)/B95</f>
        <v>-2.8230721264692112E-2</v>
      </c>
      <c r="H95" s="19">
        <f>H96-SUM(H68:H94)</f>
        <v>2371.0249999999942</v>
      </c>
      <c r="I95" s="140">
        <f>I96-SUM(I68:I94)</f>
        <v>2430.1289999999863</v>
      </c>
      <c r="J95" s="263">
        <f t="shared" si="65"/>
        <v>2.415879129960917E-2</v>
      </c>
      <c r="K95" s="215">
        <f t="shared" si="66"/>
        <v>2.4007369693432746E-2</v>
      </c>
      <c r="L95" s="52">
        <f t="shared" ref="L95" si="91">(I95-H95)/H95</f>
        <v>2.4927615693631333E-2</v>
      </c>
      <c r="N95" s="40">
        <f t="shared" si="61"/>
        <v>2.5757396346855224</v>
      </c>
      <c r="O95" s="143">
        <f t="shared" si="62"/>
        <v>2.7166393712934922</v>
      </c>
      <c r="P95" s="52">
        <f t="shared" ref="P95" si="92">(O95-N95)/N95</f>
        <v>5.470263170647393E-2</v>
      </c>
    </row>
    <row r="96" spans="1:16" ht="26.25" customHeight="1" thickBot="1" x14ac:dyDescent="0.3">
      <c r="A96" s="12" t="s">
        <v>18</v>
      </c>
      <c r="B96" s="17">
        <v>394059.86</v>
      </c>
      <c r="C96" s="145">
        <v>385537.2699999999</v>
      </c>
      <c r="D96" s="243">
        <f>SUM(D68:D95)</f>
        <v>0.99999999999999989</v>
      </c>
      <c r="E96" s="244">
        <f>SUM(E68:E95)</f>
        <v>0.99999999999999989</v>
      </c>
      <c r="F96" s="57">
        <f>(C96-B96)/B96</f>
        <v>-2.1627653219995775E-2</v>
      </c>
      <c r="G96" s="1"/>
      <c r="H96" s="17">
        <v>98143.362000000037</v>
      </c>
      <c r="I96" s="145">
        <v>101224.29199999999</v>
      </c>
      <c r="J96" s="255">
        <f t="shared" ref="J96" si="93">H96/$H$96</f>
        <v>1</v>
      </c>
      <c r="K96" s="244">
        <f t="shared" si="66"/>
        <v>1</v>
      </c>
      <c r="L96" s="57">
        <f>(I96-H96)/H96</f>
        <v>3.1392138369989282E-2</v>
      </c>
      <c r="M96" s="1"/>
      <c r="N96" s="37">
        <f t="shared" si="61"/>
        <v>2.4905698844840489</v>
      </c>
      <c r="O96" s="150">
        <f t="shared" si="62"/>
        <v>2.6255384336772423</v>
      </c>
      <c r="P96" s="57">
        <f>(O96-N96)/N96</f>
        <v>5.4191833778297567E-2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0" t="s">
        <v>16</v>
      </c>
      <c r="B4" s="348"/>
      <c r="C4" s="348"/>
      <c r="D4" s="348"/>
      <c r="E4" s="351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2"/>
      <c r="M4" s="354" t="s">
        <v>104</v>
      </c>
      <c r="N4" s="355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9"/>
      <c r="B5" s="350"/>
      <c r="C5" s="350"/>
      <c r="D5" s="350"/>
      <c r="E5" s="352" t="s">
        <v>180</v>
      </c>
      <c r="F5" s="340"/>
      <c r="G5" s="344" t="str">
        <f>E5</f>
        <v>jan-out</v>
      </c>
      <c r="H5" s="344"/>
      <c r="I5" s="131" t="s">
        <v>138</v>
      </c>
      <c r="K5" s="339" t="str">
        <f>E5</f>
        <v>jan-out</v>
      </c>
      <c r="L5" s="344"/>
      <c r="M5" s="345" t="str">
        <f>E5</f>
        <v>jan-out</v>
      </c>
      <c r="N5" s="346"/>
      <c r="O5" s="131" t="str">
        <f>I5</f>
        <v>2022/2021</v>
      </c>
      <c r="Q5" s="339" t="str">
        <f>E5</f>
        <v>jan-out</v>
      </c>
      <c r="R5" s="340"/>
      <c r="S5" s="131" t="str">
        <f>O5</f>
        <v>2022/2021</v>
      </c>
    </row>
    <row r="6" spans="1:19" ht="15.75" thickBot="1" x14ac:dyDescent="0.3">
      <c r="A6" s="331"/>
      <c r="B6" s="356"/>
      <c r="C6" s="356"/>
      <c r="D6" s="356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348826.56000000006</v>
      </c>
      <c r="F7" s="145">
        <v>348792.97999999975</v>
      </c>
      <c r="G7" s="243">
        <f>E7/E15</f>
        <v>0.37763276494258524</v>
      </c>
      <c r="H7" s="244">
        <f>F7/F15</f>
        <v>0.36273143976985772</v>
      </c>
      <c r="I7" s="164">
        <f t="shared" ref="I7:I18" si="0">(F7-E7)/E7</f>
        <v>-9.6265605463951288E-5</v>
      </c>
      <c r="J7" s="1"/>
      <c r="K7" s="17">
        <v>52873.427999999964</v>
      </c>
      <c r="L7" s="145">
        <v>47447.112999999998</v>
      </c>
      <c r="M7" s="243">
        <f>K7/K15</f>
        <v>0.42877270315568772</v>
      </c>
      <c r="N7" s="244">
        <f>L7/L15</f>
        <v>0.37001531457508469</v>
      </c>
      <c r="O7" s="164">
        <f t="shared" ref="O7:O18" si="1">(L7-K7)/K7</f>
        <v>-0.10262839398270091</v>
      </c>
      <c r="P7" s="1"/>
      <c r="Q7" s="187">
        <f t="shared" ref="Q7:Q18" si="2">(K7/E7)*10</f>
        <v>1.5157512088529026</v>
      </c>
      <c r="R7" s="188">
        <f t="shared" ref="R7:R18" si="3">(L7/F7)*10</f>
        <v>1.3603230489329237</v>
      </c>
      <c r="S7" s="55">
        <f>(R7-Q7)/Q7</f>
        <v>-0.10254199964491838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182362.8000000001</v>
      </c>
      <c r="F8" s="181">
        <v>163033.89999999973</v>
      </c>
      <c r="G8" s="245">
        <f>E8/E7</f>
        <v>0.52278931971235243</v>
      </c>
      <c r="H8" s="246">
        <f>F8/F7</f>
        <v>0.46742311155459565</v>
      </c>
      <c r="I8" s="206">
        <f t="shared" si="0"/>
        <v>-0.10599146317121892</v>
      </c>
      <c r="K8" s="180">
        <v>38858.278999999959</v>
      </c>
      <c r="L8" s="181">
        <v>32245.295000000006</v>
      </c>
      <c r="M8" s="250">
        <f>K8/K7</f>
        <v>0.73493019972149309</v>
      </c>
      <c r="N8" s="246">
        <f>L8/L7</f>
        <v>0.67960499514480488</v>
      </c>
      <c r="O8" s="207">
        <f t="shared" si="1"/>
        <v>-0.17018211228551733</v>
      </c>
      <c r="Q8" s="189">
        <f t="shared" si="2"/>
        <v>2.1308226787480744</v>
      </c>
      <c r="R8" s="190">
        <f t="shared" si="3"/>
        <v>1.9778276174464366</v>
      </c>
      <c r="S8" s="182">
        <f t="shared" ref="S8:S18" si="4">(R8-Q8)/Q8</f>
        <v>-7.1800935304258726E-2</v>
      </c>
    </row>
    <row r="9" spans="1:19" ht="24" customHeight="1" x14ac:dyDescent="0.25">
      <c r="A9" s="8"/>
      <c r="B9" t="s">
        <v>37</v>
      </c>
      <c r="E9" s="19">
        <v>92963.569999999963</v>
      </c>
      <c r="F9" s="140">
        <v>92614.060000000056</v>
      </c>
      <c r="G9" s="247">
        <f>E9/E7</f>
        <v>0.26650370315838323</v>
      </c>
      <c r="H9" s="215">
        <f>F9/F7</f>
        <v>0.26552730505069261</v>
      </c>
      <c r="I9" s="182">
        <f t="shared" si="0"/>
        <v>-3.7596447726771635E-3</v>
      </c>
      <c r="K9" s="19">
        <v>10090.674000000003</v>
      </c>
      <c r="L9" s="140">
        <v>10046.422999999993</v>
      </c>
      <c r="M9" s="247">
        <f>K9/K7</f>
        <v>0.19084584415445902</v>
      </c>
      <c r="N9" s="215">
        <f>L9/L7</f>
        <v>0.21173939497646557</v>
      </c>
      <c r="O9" s="182">
        <f t="shared" si="1"/>
        <v>-4.3853364007210311E-3</v>
      </c>
      <c r="Q9" s="189">
        <f t="shared" si="2"/>
        <v>1.0854439002288754</v>
      </c>
      <c r="R9" s="190">
        <f t="shared" si="3"/>
        <v>1.0847621840571493</v>
      </c>
      <c r="S9" s="182">
        <f t="shared" si="4"/>
        <v>-6.280528837854548E-4</v>
      </c>
    </row>
    <row r="10" spans="1:19" ht="24" customHeight="1" thickBot="1" x14ac:dyDescent="0.3">
      <c r="A10" s="8"/>
      <c r="B10" t="s">
        <v>36</v>
      </c>
      <c r="E10" s="19">
        <v>73500.19</v>
      </c>
      <c r="F10" s="140">
        <v>93145.019999999931</v>
      </c>
      <c r="G10" s="247">
        <f>E10/E7</f>
        <v>0.21070697712926445</v>
      </c>
      <c r="H10" s="215">
        <f>F10/F7</f>
        <v>0.26704958339471169</v>
      </c>
      <c r="I10" s="186">
        <f t="shared" si="0"/>
        <v>0.26727590772214233</v>
      </c>
      <c r="K10" s="19">
        <v>3924.4750000000008</v>
      </c>
      <c r="L10" s="140">
        <v>5155.3950000000004</v>
      </c>
      <c r="M10" s="247">
        <f>K10/K7</f>
        <v>7.4223956124047863E-2</v>
      </c>
      <c r="N10" s="215">
        <f>L10/L7</f>
        <v>0.10865560987872962</v>
      </c>
      <c r="O10" s="209">
        <f t="shared" si="1"/>
        <v>0.31365214455436696</v>
      </c>
      <c r="Q10" s="189">
        <f t="shared" si="2"/>
        <v>0.53394079661562788</v>
      </c>
      <c r="R10" s="190">
        <f t="shared" si="3"/>
        <v>0.55348047592882632</v>
      </c>
      <c r="S10" s="182">
        <f t="shared" si="4"/>
        <v>3.6595216992315022E-2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574892.44000000041</v>
      </c>
      <c r="F11" s="145">
        <v>612780.63000000047</v>
      </c>
      <c r="G11" s="243">
        <f>E11/E15</f>
        <v>0.62236723505741476</v>
      </c>
      <c r="H11" s="244">
        <f>F11/F15</f>
        <v>0.63726856023014222</v>
      </c>
      <c r="I11" s="164">
        <f t="shared" si="0"/>
        <v>6.5904832563113955E-2</v>
      </c>
      <c r="J11" s="1"/>
      <c r="K11" s="17">
        <v>70439.991000000082</v>
      </c>
      <c r="L11" s="145">
        <v>80783.020000000135</v>
      </c>
      <c r="M11" s="243">
        <f>K11/K15</f>
        <v>0.57122729684431228</v>
      </c>
      <c r="N11" s="244">
        <f>L11/L15</f>
        <v>0.62998468542491526</v>
      </c>
      <c r="O11" s="164">
        <f t="shared" si="1"/>
        <v>0.14683461558080041</v>
      </c>
      <c r="Q11" s="191">
        <f t="shared" si="2"/>
        <v>1.2252725222826035</v>
      </c>
      <c r="R11" s="192">
        <f t="shared" si="3"/>
        <v>1.3183024404671551</v>
      </c>
      <c r="S11" s="57">
        <f t="shared" si="4"/>
        <v>7.5925899334821287E-2</v>
      </c>
    </row>
    <row r="12" spans="1:19" s="3" customFormat="1" ht="24" customHeight="1" x14ac:dyDescent="0.25">
      <c r="A12" s="46"/>
      <c r="B12" s="3" t="s">
        <v>33</v>
      </c>
      <c r="E12" s="31">
        <v>339778.28000000055</v>
      </c>
      <c r="F12" s="141">
        <v>317526.8900000006</v>
      </c>
      <c r="G12" s="247">
        <f>E12/E11</f>
        <v>0.59102930628205919</v>
      </c>
      <c r="H12" s="215">
        <f>F12/F11</f>
        <v>0.51817383653265991</v>
      </c>
      <c r="I12" s="206">
        <f t="shared" si="0"/>
        <v>-6.5487970567159035E-2</v>
      </c>
      <c r="K12" s="31">
        <v>51405.660000000076</v>
      </c>
      <c r="L12" s="141">
        <v>52115.685000000121</v>
      </c>
      <c r="M12" s="247">
        <f>K12/K11</f>
        <v>0.72977947995478898</v>
      </c>
      <c r="N12" s="215">
        <f>L12/L11</f>
        <v>0.64513167494852297</v>
      </c>
      <c r="O12" s="206">
        <f t="shared" si="1"/>
        <v>1.3812194999539819E-2</v>
      </c>
      <c r="Q12" s="189">
        <f t="shared" si="2"/>
        <v>1.5129177768514217</v>
      </c>
      <c r="R12" s="190">
        <f t="shared" si="3"/>
        <v>1.641299891168273</v>
      </c>
      <c r="S12" s="182">
        <f t="shared" si="4"/>
        <v>8.4857297786553321E-2</v>
      </c>
    </row>
    <row r="13" spans="1:19" ht="24" customHeight="1" x14ac:dyDescent="0.25">
      <c r="A13" s="8"/>
      <c r="B13" s="3" t="s">
        <v>37</v>
      </c>
      <c r="D13" s="3"/>
      <c r="E13" s="19">
        <v>83282.259999999951</v>
      </c>
      <c r="F13" s="140">
        <v>77750.99000000002</v>
      </c>
      <c r="G13" s="247">
        <f>E13/E11</f>
        <v>0.14486581176819771</v>
      </c>
      <c r="H13" s="215">
        <f>F13/F11</f>
        <v>0.12688225801132122</v>
      </c>
      <c r="I13" s="182">
        <f t="shared" si="0"/>
        <v>-6.6415945004373492E-2</v>
      </c>
      <c r="K13" s="19">
        <v>6629.8680000000022</v>
      </c>
      <c r="L13" s="140">
        <v>6452.2240000000029</v>
      </c>
      <c r="M13" s="247">
        <f>K13/K11</f>
        <v>9.4120795671311125E-2</v>
      </c>
      <c r="N13" s="215">
        <f>L13/L11</f>
        <v>7.9871042206641846E-2</v>
      </c>
      <c r="O13" s="182">
        <f t="shared" si="1"/>
        <v>-2.6794500282660116E-2</v>
      </c>
      <c r="Q13" s="189">
        <f t="shared" si="2"/>
        <v>0.79607205664207548</v>
      </c>
      <c r="R13" s="190">
        <f t="shared" si="3"/>
        <v>0.82985747191129033</v>
      </c>
      <c r="S13" s="182">
        <f t="shared" si="4"/>
        <v>4.2440147204419749E-2</v>
      </c>
    </row>
    <row r="14" spans="1:19" ht="24" customHeight="1" thickBot="1" x14ac:dyDescent="0.3">
      <c r="A14" s="8"/>
      <c r="B14" t="s">
        <v>36</v>
      </c>
      <c r="E14" s="19">
        <v>151831.89999999991</v>
      </c>
      <c r="F14" s="140">
        <v>217502.74999999991</v>
      </c>
      <c r="G14" s="247">
        <f>E14/E11</f>
        <v>0.26410488194974313</v>
      </c>
      <c r="H14" s="215">
        <f>F14/F11</f>
        <v>0.35494390545601895</v>
      </c>
      <c r="I14" s="186">
        <f t="shared" si="0"/>
        <v>0.4325234025260834</v>
      </c>
      <c r="K14" s="19">
        <v>12404.463000000003</v>
      </c>
      <c r="L14" s="140">
        <v>22215.111000000004</v>
      </c>
      <c r="M14" s="247">
        <f>K14/K11</f>
        <v>0.1760997243738999</v>
      </c>
      <c r="N14" s="215">
        <f>L14/L11</f>
        <v>0.27499728284483504</v>
      </c>
      <c r="O14" s="209">
        <f t="shared" si="1"/>
        <v>0.79089663131729271</v>
      </c>
      <c r="Q14" s="189">
        <f t="shared" si="2"/>
        <v>0.81698661480229195</v>
      </c>
      <c r="R14" s="190">
        <f t="shared" si="3"/>
        <v>1.0213714999005765</v>
      </c>
      <c r="S14" s="182">
        <f t="shared" si="4"/>
        <v>0.25016919664925602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923719.00000000047</v>
      </c>
      <c r="F15" s="145">
        <v>961573.61000000022</v>
      </c>
      <c r="G15" s="243">
        <f>G7+G11</f>
        <v>1</v>
      </c>
      <c r="H15" s="244">
        <f>H7+H11</f>
        <v>1</v>
      </c>
      <c r="I15" s="164">
        <f t="shared" si="0"/>
        <v>4.0980655372466882E-2</v>
      </c>
      <c r="J15" s="1"/>
      <c r="K15" s="17">
        <v>123313.41900000005</v>
      </c>
      <c r="L15" s="145">
        <v>128230.13300000013</v>
      </c>
      <c r="M15" s="243">
        <f>M7+M11</f>
        <v>1</v>
      </c>
      <c r="N15" s="244">
        <f>N7+N11</f>
        <v>1</v>
      </c>
      <c r="O15" s="164">
        <f t="shared" si="1"/>
        <v>3.9871686632904711E-2</v>
      </c>
      <c r="Q15" s="191">
        <f t="shared" si="2"/>
        <v>1.3349667918490362</v>
      </c>
      <c r="R15" s="192">
        <f t="shared" si="3"/>
        <v>1.3335446362759487</v>
      </c>
      <c r="S15" s="57">
        <f t="shared" si="4"/>
        <v>-1.0653115731199263E-3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522141.08000000066</v>
      </c>
      <c r="F16" s="181">
        <f t="shared" ref="F16:F17" si="5">F8+F12</f>
        <v>480560.79000000033</v>
      </c>
      <c r="G16" s="245">
        <f>E16/E15</f>
        <v>0.56525965147409585</v>
      </c>
      <c r="H16" s="246">
        <f>F16/F15</f>
        <v>0.49976495299200258</v>
      </c>
      <c r="I16" s="207">
        <f t="shared" si="0"/>
        <v>-7.963420537606479E-2</v>
      </c>
      <c r="J16" s="3"/>
      <c r="K16" s="180">
        <f t="shared" ref="K16:L18" si="6">K8+K12</f>
        <v>90263.939000000042</v>
      </c>
      <c r="L16" s="181">
        <f t="shared" si="6"/>
        <v>84360.980000000127</v>
      </c>
      <c r="M16" s="250">
        <f>K16/K15</f>
        <v>0.7319879679923561</v>
      </c>
      <c r="N16" s="246">
        <f>L16/L15</f>
        <v>0.6578873313653979</v>
      </c>
      <c r="O16" s="207">
        <f t="shared" si="1"/>
        <v>-6.5396647491750975E-2</v>
      </c>
      <c r="P16" s="3"/>
      <c r="Q16" s="189">
        <f t="shared" si="2"/>
        <v>1.7287270137794928</v>
      </c>
      <c r="R16" s="190">
        <f t="shared" si="3"/>
        <v>1.7554694797301309</v>
      </c>
      <c r="S16" s="182">
        <f t="shared" si="4"/>
        <v>1.5469455696287999E-2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176245.8299999999</v>
      </c>
      <c r="F17" s="140">
        <f t="shared" si="5"/>
        <v>170365.05000000008</v>
      </c>
      <c r="G17" s="248">
        <f>E17/E15</f>
        <v>0.19080026501565933</v>
      </c>
      <c r="H17" s="215">
        <f>F17/F15</f>
        <v>0.17717317554087206</v>
      </c>
      <c r="I17" s="182">
        <f t="shared" si="0"/>
        <v>-3.3366917106633545E-2</v>
      </c>
      <c r="K17" s="19">
        <f t="shared" si="6"/>
        <v>16720.542000000005</v>
      </c>
      <c r="L17" s="140">
        <f t="shared" si="6"/>
        <v>16498.646999999997</v>
      </c>
      <c r="M17" s="247">
        <f>K17/K15</f>
        <v>0.13559385617229539</v>
      </c>
      <c r="N17" s="215">
        <f>L17/L15</f>
        <v>0.12866435223926642</v>
      </c>
      <c r="O17" s="182">
        <f t="shared" si="1"/>
        <v>-1.3270801867547574E-2</v>
      </c>
      <c r="Q17" s="189">
        <f t="shared" si="2"/>
        <v>0.94870568001523869</v>
      </c>
      <c r="R17" s="190">
        <f t="shared" si="3"/>
        <v>0.96842908800836736</v>
      </c>
      <c r="S17" s="182">
        <f t="shared" si="4"/>
        <v>2.0789807006122121E-2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225332.08999999991</v>
      </c>
      <c r="F18" s="142">
        <f>F10+F14</f>
        <v>310647.76999999984</v>
      </c>
      <c r="G18" s="249">
        <f>E18/E15</f>
        <v>0.24394008351024477</v>
      </c>
      <c r="H18" s="221">
        <f>F18/F15</f>
        <v>0.32306187146712539</v>
      </c>
      <c r="I18" s="208">
        <f t="shared" si="0"/>
        <v>0.37862197079874405</v>
      </c>
      <c r="K18" s="21">
        <f t="shared" si="6"/>
        <v>16328.938000000004</v>
      </c>
      <c r="L18" s="142">
        <f t="shared" si="6"/>
        <v>27370.506000000005</v>
      </c>
      <c r="M18" s="249">
        <f>K18/K15</f>
        <v>0.13241817583534843</v>
      </c>
      <c r="N18" s="221">
        <f>L18/L15</f>
        <v>0.21344831639533568</v>
      </c>
      <c r="O18" s="186">
        <f t="shared" si="1"/>
        <v>0.67619633316018457</v>
      </c>
      <c r="Q18" s="193">
        <f t="shared" si="2"/>
        <v>0.72466101033368169</v>
      </c>
      <c r="R18" s="194">
        <f t="shared" si="3"/>
        <v>0.88107846388210098</v>
      </c>
      <c r="S18" s="186">
        <f t="shared" si="4"/>
        <v>0.21584913679348416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topLeftCell="A84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F5</f>
        <v>2022/2021</v>
      </c>
    </row>
    <row r="6" spans="1:16" ht="19.5" customHeight="1" thickBot="1" x14ac:dyDescent="0.3">
      <c r="A6" s="359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157</v>
      </c>
      <c r="B7" s="39">
        <v>143038.55999999997</v>
      </c>
      <c r="C7" s="147">
        <v>237529.33</v>
      </c>
      <c r="D7" s="247">
        <f>B7/$B$33</f>
        <v>0.15485072841416062</v>
      </c>
      <c r="E7" s="246">
        <f>C7/$C$33</f>
        <v>0.24702147347824982</v>
      </c>
      <c r="F7" s="52">
        <f>(C7-B7)/B7</f>
        <v>0.6605964853113736</v>
      </c>
      <c r="H7" s="39">
        <v>12154.535000000002</v>
      </c>
      <c r="I7" s="147">
        <v>25767.758000000009</v>
      </c>
      <c r="J7" s="247">
        <f>H7/$H$33</f>
        <v>9.8566199028185239E-2</v>
      </c>
      <c r="K7" s="246">
        <f>I7/$I$33</f>
        <v>0.20094931976714089</v>
      </c>
      <c r="L7" s="52">
        <f>(I7-H7)/H7</f>
        <v>1.1200118309750233</v>
      </c>
      <c r="N7" s="27">
        <f t="shared" ref="N7:N33" si="0">(H7/B7)*10</f>
        <v>0.84973835027422007</v>
      </c>
      <c r="O7" s="151">
        <f t="shared" ref="O7:O33" si="1">(I7/C7)*10</f>
        <v>1.0848242614922547</v>
      </c>
      <c r="P7" s="61">
        <f>(O7-N7)/N7</f>
        <v>0.27665682164653371</v>
      </c>
    </row>
    <row r="8" spans="1:16" ht="20.100000000000001" customHeight="1" x14ac:dyDescent="0.25">
      <c r="A8" s="8" t="s">
        <v>186</v>
      </c>
      <c r="B8" s="19">
        <v>100148.64000000001</v>
      </c>
      <c r="C8" s="140">
        <v>89359.129999999961</v>
      </c>
      <c r="D8" s="247">
        <f t="shared" ref="D8:D32" si="2">B8/$B$33</f>
        <v>0.10841894558843117</v>
      </c>
      <c r="E8" s="215">
        <f t="shared" ref="E8:E32" si="3">C8/$C$33</f>
        <v>9.293009819601844E-2</v>
      </c>
      <c r="F8" s="52">
        <f t="shared" ref="F8:F33" si="4">(C8-B8)/B8</f>
        <v>-0.10773496275136689</v>
      </c>
      <c r="H8" s="19">
        <v>11800.818000000001</v>
      </c>
      <c r="I8" s="140">
        <v>12037.257</v>
      </c>
      <c r="J8" s="247">
        <f t="shared" ref="J8:J32" si="5">H8/$H$33</f>
        <v>9.5697760192668069E-2</v>
      </c>
      <c r="K8" s="215">
        <f t="shared" ref="K8:K32" si="6">I8/$I$33</f>
        <v>9.3872295991457785E-2</v>
      </c>
      <c r="L8" s="52">
        <f t="shared" ref="L8:L33" si="7">(I8-H8)/H8</f>
        <v>2.0035814466420759E-2</v>
      </c>
      <c r="N8" s="27">
        <f t="shared" si="0"/>
        <v>1.1783303297977885</v>
      </c>
      <c r="O8" s="152">
        <f t="shared" si="1"/>
        <v>1.3470651515967091</v>
      </c>
      <c r="P8" s="52">
        <f t="shared" ref="P8:P71" si="8">(O8-N8)/N8</f>
        <v>0.14319823357842021</v>
      </c>
    </row>
    <row r="9" spans="1:16" ht="20.100000000000001" customHeight="1" x14ac:dyDescent="0.25">
      <c r="A9" s="8" t="s">
        <v>153</v>
      </c>
      <c r="B9" s="19">
        <v>37817.03</v>
      </c>
      <c r="C9" s="140">
        <v>28564.460000000006</v>
      </c>
      <c r="D9" s="247">
        <f t="shared" si="2"/>
        <v>4.0939972004473239E-2</v>
      </c>
      <c r="E9" s="215">
        <f t="shared" si="3"/>
        <v>2.9705952516729323E-2</v>
      </c>
      <c r="F9" s="52">
        <f t="shared" si="4"/>
        <v>-0.24466675463408927</v>
      </c>
      <c r="H9" s="19">
        <v>8102.514000000001</v>
      </c>
      <c r="I9" s="140">
        <v>7978.5419999999995</v>
      </c>
      <c r="J9" s="247">
        <f t="shared" si="5"/>
        <v>6.5706668955468658E-2</v>
      </c>
      <c r="K9" s="215">
        <f t="shared" si="6"/>
        <v>6.2220492276959569E-2</v>
      </c>
      <c r="L9" s="52">
        <f t="shared" si="7"/>
        <v>-1.5300436383078334E-2</v>
      </c>
      <c r="N9" s="27">
        <f t="shared" si="0"/>
        <v>2.1425569379721257</v>
      </c>
      <c r="O9" s="152">
        <f t="shared" si="1"/>
        <v>2.7931709543957761</v>
      </c>
      <c r="P9" s="52">
        <f t="shared" si="8"/>
        <v>0.30366241610336836</v>
      </c>
    </row>
    <row r="10" spans="1:16" ht="20.100000000000001" customHeight="1" x14ac:dyDescent="0.25">
      <c r="A10" s="8" t="s">
        <v>155</v>
      </c>
      <c r="B10" s="19">
        <v>57205.72</v>
      </c>
      <c r="C10" s="140">
        <v>48308.719999999994</v>
      </c>
      <c r="D10" s="247">
        <f t="shared" si="2"/>
        <v>6.1929786006350442E-2</v>
      </c>
      <c r="E10" s="215">
        <f t="shared" si="3"/>
        <v>5.0239232335005518E-2</v>
      </c>
      <c r="F10" s="52">
        <f t="shared" si="4"/>
        <v>-0.15552640540141802</v>
      </c>
      <c r="H10" s="19">
        <v>8875.0390000000007</v>
      </c>
      <c r="I10" s="140">
        <v>7955.8470000000007</v>
      </c>
      <c r="J10" s="247">
        <f t="shared" si="5"/>
        <v>7.1971396722038811E-2</v>
      </c>
      <c r="K10" s="215">
        <f t="shared" si="6"/>
        <v>6.2043505795942672E-2</v>
      </c>
      <c r="L10" s="52">
        <f t="shared" si="7"/>
        <v>-0.10357047445087283</v>
      </c>
      <c r="N10" s="27">
        <f t="shared" si="0"/>
        <v>1.5514251022450205</v>
      </c>
      <c r="O10" s="152">
        <f t="shared" si="1"/>
        <v>1.6468759677341898</v>
      </c>
      <c r="P10" s="52">
        <f t="shared" si="8"/>
        <v>6.1524636510679881E-2</v>
      </c>
    </row>
    <row r="11" spans="1:16" ht="20.100000000000001" customHeight="1" x14ac:dyDescent="0.25">
      <c r="A11" s="8" t="s">
        <v>154</v>
      </c>
      <c r="B11" s="19">
        <v>41522.210000000014</v>
      </c>
      <c r="C11" s="140">
        <v>36435.119999999981</v>
      </c>
      <c r="D11" s="247">
        <f t="shared" si="2"/>
        <v>4.4951126911972179E-2</v>
      </c>
      <c r="E11" s="215">
        <f t="shared" si="3"/>
        <v>3.7891139712122476E-2</v>
      </c>
      <c r="F11" s="52">
        <f t="shared" si="4"/>
        <v>-0.12251491430730761</v>
      </c>
      <c r="H11" s="19">
        <v>7029.4960000000001</v>
      </c>
      <c r="I11" s="140">
        <v>6525.7230000000009</v>
      </c>
      <c r="J11" s="247">
        <f t="shared" si="5"/>
        <v>5.7005117991254455E-2</v>
      </c>
      <c r="K11" s="215">
        <f t="shared" si="6"/>
        <v>5.0890713807494839E-2</v>
      </c>
      <c r="L11" s="52">
        <f t="shared" si="7"/>
        <v>-7.1665593095152094E-2</v>
      </c>
      <c r="N11" s="27">
        <f t="shared" si="0"/>
        <v>1.6929484244696991</v>
      </c>
      <c r="O11" s="152">
        <f t="shared" si="1"/>
        <v>1.7910529730655489</v>
      </c>
      <c r="P11" s="52">
        <f t="shared" si="8"/>
        <v>5.7948929322274065E-2</v>
      </c>
    </row>
    <row r="12" spans="1:16" ht="20.100000000000001" customHeight="1" x14ac:dyDescent="0.25">
      <c r="A12" s="8" t="s">
        <v>158</v>
      </c>
      <c r="B12" s="19">
        <v>30693.46000000001</v>
      </c>
      <c r="C12" s="140">
        <v>28189.340000000007</v>
      </c>
      <c r="D12" s="247">
        <f t="shared" si="2"/>
        <v>3.3228135396154046E-2</v>
      </c>
      <c r="E12" s="215">
        <f t="shared" si="3"/>
        <v>2.9315841976986036E-2</v>
      </c>
      <c r="F12" s="52">
        <f t="shared" si="4"/>
        <v>-8.1584806665654569E-2</v>
      </c>
      <c r="H12" s="19">
        <v>5470.2659999999987</v>
      </c>
      <c r="I12" s="140">
        <v>5521.0970000000016</v>
      </c>
      <c r="J12" s="247">
        <f t="shared" si="5"/>
        <v>4.4360670917736843E-2</v>
      </c>
      <c r="K12" s="215">
        <f t="shared" si="6"/>
        <v>4.3056159038687113E-2</v>
      </c>
      <c r="L12" s="52">
        <f t="shared" si="7"/>
        <v>9.2922355146903036E-3</v>
      </c>
      <c r="N12" s="27">
        <f t="shared" si="0"/>
        <v>1.7822252688357707</v>
      </c>
      <c r="O12" s="152">
        <f t="shared" si="1"/>
        <v>1.9585761851820582</v>
      </c>
      <c r="P12" s="52">
        <f t="shared" si="8"/>
        <v>9.8949846256802226E-2</v>
      </c>
    </row>
    <row r="13" spans="1:16" ht="20.100000000000001" customHeight="1" x14ac:dyDescent="0.25">
      <c r="A13" s="8" t="s">
        <v>187</v>
      </c>
      <c r="B13" s="19">
        <v>53710.45</v>
      </c>
      <c r="C13" s="140">
        <v>63452.29</v>
      </c>
      <c r="D13" s="247">
        <f t="shared" si="2"/>
        <v>5.814587553141163E-2</v>
      </c>
      <c r="E13" s="215">
        <f t="shared" si="3"/>
        <v>6.5987969449369549E-2</v>
      </c>
      <c r="F13" s="52">
        <f t="shared" si="4"/>
        <v>0.18137699460719478</v>
      </c>
      <c r="H13" s="19">
        <v>5064.9990000000034</v>
      </c>
      <c r="I13" s="140">
        <v>5350.4829999999993</v>
      </c>
      <c r="J13" s="247">
        <f t="shared" si="5"/>
        <v>4.107419160926843E-2</v>
      </c>
      <c r="K13" s="215">
        <f t="shared" si="6"/>
        <v>4.172562934173981E-2</v>
      </c>
      <c r="L13" s="52">
        <f t="shared" si="7"/>
        <v>5.6364078255493368E-2</v>
      </c>
      <c r="N13" s="27">
        <f t="shared" si="0"/>
        <v>0.94301928209501207</v>
      </c>
      <c r="O13" s="152">
        <f t="shared" si="1"/>
        <v>0.84322929873768127</v>
      </c>
      <c r="P13" s="52">
        <f t="shared" si="8"/>
        <v>-0.10581966376725334</v>
      </c>
    </row>
    <row r="14" spans="1:16" ht="20.100000000000001" customHeight="1" x14ac:dyDescent="0.25">
      <c r="A14" s="8" t="s">
        <v>162</v>
      </c>
      <c r="B14" s="19">
        <v>77976.790000000008</v>
      </c>
      <c r="C14" s="140">
        <v>83311.140000000014</v>
      </c>
      <c r="D14" s="247">
        <f t="shared" si="2"/>
        <v>8.4416137375110875E-2</v>
      </c>
      <c r="E14" s="215">
        <f t="shared" si="3"/>
        <v>8.6640418511485559E-2</v>
      </c>
      <c r="F14" s="52">
        <f t="shared" si="4"/>
        <v>6.8409458763306424E-2</v>
      </c>
      <c r="H14" s="19">
        <v>4254.445999999999</v>
      </c>
      <c r="I14" s="140">
        <v>5270.4899999999989</v>
      </c>
      <c r="J14" s="247">
        <f t="shared" si="5"/>
        <v>3.4501078913398694E-2</v>
      </c>
      <c r="K14" s="215">
        <f t="shared" si="6"/>
        <v>4.1101805610698372E-2</v>
      </c>
      <c r="L14" s="52">
        <f t="shared" si="7"/>
        <v>0.23881934334106017</v>
      </c>
      <c r="N14" s="27">
        <f t="shared" si="0"/>
        <v>0.54560414708017579</v>
      </c>
      <c r="O14" s="152">
        <f t="shared" si="1"/>
        <v>0.63262728129755486</v>
      </c>
      <c r="P14" s="52">
        <f t="shared" si="8"/>
        <v>0.15949866708874397</v>
      </c>
    </row>
    <row r="15" spans="1:16" ht="20.100000000000001" customHeight="1" x14ac:dyDescent="0.25">
      <c r="A15" s="8" t="s">
        <v>193</v>
      </c>
      <c r="B15" s="19">
        <v>28105.090000000007</v>
      </c>
      <c r="C15" s="140">
        <v>53772.710000000021</v>
      </c>
      <c r="D15" s="247">
        <f t="shared" si="2"/>
        <v>3.0426017003006345E-2</v>
      </c>
      <c r="E15" s="215">
        <f t="shared" si="3"/>
        <v>5.5921574220407326E-2</v>
      </c>
      <c r="F15" s="52">
        <f t="shared" si="4"/>
        <v>0.91327300499660402</v>
      </c>
      <c r="H15" s="19">
        <v>3743.172</v>
      </c>
      <c r="I15" s="140">
        <v>4826.0770000000002</v>
      </c>
      <c r="J15" s="247">
        <f t="shared" si="5"/>
        <v>3.0354944582308592E-2</v>
      </c>
      <c r="K15" s="215">
        <f t="shared" si="6"/>
        <v>3.7636060160680017E-2</v>
      </c>
      <c r="L15" s="52">
        <f t="shared" si="7"/>
        <v>0.28930142670441011</v>
      </c>
      <c r="N15" s="27">
        <f t="shared" si="0"/>
        <v>1.3318484303021263</v>
      </c>
      <c r="O15" s="152">
        <f t="shared" si="1"/>
        <v>0.89749558837559018</v>
      </c>
      <c r="P15" s="52">
        <f t="shared" si="8"/>
        <v>-0.32612783260029393</v>
      </c>
    </row>
    <row r="16" spans="1:16" ht="20.100000000000001" customHeight="1" x14ac:dyDescent="0.25">
      <c r="A16" s="8" t="s">
        <v>188</v>
      </c>
      <c r="B16" s="19">
        <v>20461.080000000005</v>
      </c>
      <c r="C16" s="140">
        <v>21529.78999999999</v>
      </c>
      <c r="D16" s="247">
        <f t="shared" si="2"/>
        <v>2.2150762298924254E-2</v>
      </c>
      <c r="E16" s="215">
        <f t="shared" si="3"/>
        <v>2.2390163141020464E-2</v>
      </c>
      <c r="F16" s="52">
        <f t="shared" si="4"/>
        <v>5.2231358266522795E-2</v>
      </c>
      <c r="H16" s="19">
        <v>4344.1940000000004</v>
      </c>
      <c r="I16" s="140">
        <v>4754.5159999999996</v>
      </c>
      <c r="J16" s="247">
        <f t="shared" si="5"/>
        <v>3.5228882916627263E-2</v>
      </c>
      <c r="K16" s="215">
        <f t="shared" si="6"/>
        <v>3.7077993204608146E-2</v>
      </c>
      <c r="L16" s="52">
        <f t="shared" si="7"/>
        <v>9.4452964117164001E-2</v>
      </c>
      <c r="N16" s="27">
        <f t="shared" si="0"/>
        <v>2.1231499021557019</v>
      </c>
      <c r="O16" s="152">
        <f t="shared" si="1"/>
        <v>2.2083429517891267</v>
      </c>
      <c r="P16" s="52">
        <f t="shared" si="8"/>
        <v>4.0125781767422805E-2</v>
      </c>
    </row>
    <row r="17" spans="1:16" ht="20.100000000000001" customHeight="1" x14ac:dyDescent="0.25">
      <c r="A17" s="8" t="s">
        <v>196</v>
      </c>
      <c r="B17" s="19">
        <v>14488.400000000001</v>
      </c>
      <c r="C17" s="140">
        <v>13552.129999999997</v>
      </c>
      <c r="D17" s="247">
        <f t="shared" si="2"/>
        <v>1.5684856541870424E-2</v>
      </c>
      <c r="E17" s="215">
        <f t="shared" si="3"/>
        <v>1.409370001325223E-2</v>
      </c>
      <c r="F17" s="52">
        <f t="shared" si="4"/>
        <v>-6.4622042461555729E-2</v>
      </c>
      <c r="H17" s="19">
        <v>4069.2620000000011</v>
      </c>
      <c r="I17" s="140">
        <v>3826.8989999999994</v>
      </c>
      <c r="J17" s="247">
        <f t="shared" si="5"/>
        <v>3.2999344540110435E-2</v>
      </c>
      <c r="K17" s="215">
        <f t="shared" si="6"/>
        <v>2.9843991505491139E-2</v>
      </c>
      <c r="L17" s="52">
        <f t="shared" si="7"/>
        <v>-5.9559448371719878E-2</v>
      </c>
      <c r="N17" s="27">
        <f t="shared" si="0"/>
        <v>2.8086344938019385</v>
      </c>
      <c r="O17" s="152">
        <f t="shared" si="1"/>
        <v>2.8238358103117371</v>
      </c>
      <c r="P17" s="52">
        <f t="shared" si="8"/>
        <v>5.4123512843499925E-3</v>
      </c>
    </row>
    <row r="18" spans="1:16" ht="20.100000000000001" customHeight="1" x14ac:dyDescent="0.25">
      <c r="A18" s="8" t="s">
        <v>191</v>
      </c>
      <c r="B18" s="19">
        <v>37358.81</v>
      </c>
      <c r="C18" s="140">
        <v>19843.469999999998</v>
      </c>
      <c r="D18" s="247">
        <f t="shared" si="2"/>
        <v>4.044391205550607E-2</v>
      </c>
      <c r="E18" s="215">
        <f t="shared" si="3"/>
        <v>2.0636454446789562E-2</v>
      </c>
      <c r="F18" s="52">
        <f t="shared" si="4"/>
        <v>-0.4688409507690422</v>
      </c>
      <c r="H18" s="19">
        <v>6919.79</v>
      </c>
      <c r="I18" s="140">
        <v>3351.6579999999994</v>
      </c>
      <c r="J18" s="247">
        <f t="shared" si="5"/>
        <v>5.6115466233240999E-2</v>
      </c>
      <c r="K18" s="215">
        <f t="shared" si="6"/>
        <v>2.6137834544708763E-2</v>
      </c>
      <c r="L18" s="52">
        <f t="shared" si="7"/>
        <v>-0.51564165964574082</v>
      </c>
      <c r="N18" s="27">
        <f t="shared" si="0"/>
        <v>1.8522511825189294</v>
      </c>
      <c r="O18" s="152">
        <f t="shared" si="1"/>
        <v>1.689048336808028</v>
      </c>
      <c r="P18" s="52">
        <f t="shared" si="8"/>
        <v>-8.8110536654622165E-2</v>
      </c>
    </row>
    <row r="19" spans="1:16" ht="20.100000000000001" customHeight="1" x14ac:dyDescent="0.25">
      <c r="A19" s="8" t="s">
        <v>190</v>
      </c>
      <c r="B19" s="19">
        <v>21690.089999999993</v>
      </c>
      <c r="C19" s="140">
        <v>22600.46</v>
      </c>
      <c r="D19" s="247">
        <f t="shared" si="2"/>
        <v>2.3481264323890708E-2</v>
      </c>
      <c r="E19" s="215">
        <f t="shared" si="3"/>
        <v>2.3503619239300874E-2</v>
      </c>
      <c r="F19" s="52">
        <f t="shared" si="4"/>
        <v>4.1971702284315397E-2</v>
      </c>
      <c r="H19" s="19">
        <v>3120.1870000000013</v>
      </c>
      <c r="I19" s="140">
        <v>2960.1059999999993</v>
      </c>
      <c r="J19" s="247">
        <f t="shared" si="5"/>
        <v>2.5302899111085395E-2</v>
      </c>
      <c r="K19" s="215">
        <f t="shared" si="6"/>
        <v>2.3084324493370049E-2</v>
      </c>
      <c r="L19" s="52">
        <f t="shared" si="7"/>
        <v>-5.1304937813022707E-2</v>
      </c>
      <c r="N19" s="27">
        <f t="shared" si="0"/>
        <v>1.4385311448684641</v>
      </c>
      <c r="O19" s="152">
        <f t="shared" si="1"/>
        <v>1.3097547572040567</v>
      </c>
      <c r="P19" s="52">
        <f t="shared" si="8"/>
        <v>-8.9519360163858308E-2</v>
      </c>
    </row>
    <row r="20" spans="1:16" ht="20.100000000000001" customHeight="1" x14ac:dyDescent="0.25">
      <c r="A20" s="8" t="s">
        <v>194</v>
      </c>
      <c r="B20" s="19">
        <v>20008.29</v>
      </c>
      <c r="C20" s="140">
        <v>18286.89</v>
      </c>
      <c r="D20" s="247">
        <f t="shared" si="2"/>
        <v>2.1660580761032316E-2</v>
      </c>
      <c r="E20" s="215">
        <f t="shared" si="3"/>
        <v>1.9017670420468376E-2</v>
      </c>
      <c r="F20" s="52">
        <f t="shared" si="4"/>
        <v>-8.6034338766581314E-2</v>
      </c>
      <c r="H20" s="19">
        <v>2498.9879999999994</v>
      </c>
      <c r="I20" s="140">
        <v>2312.8650000000002</v>
      </c>
      <c r="J20" s="247">
        <f t="shared" si="5"/>
        <v>2.0265337059545797E-2</v>
      </c>
      <c r="K20" s="215">
        <f t="shared" si="6"/>
        <v>1.8036829143739559E-2</v>
      </c>
      <c r="L20" s="52">
        <f t="shared" si="7"/>
        <v>-7.4479349240572257E-2</v>
      </c>
      <c r="N20" s="27">
        <f t="shared" si="0"/>
        <v>1.24897629932393</v>
      </c>
      <c r="O20" s="152">
        <f t="shared" si="1"/>
        <v>1.2647667263268934</v>
      </c>
      <c r="P20" s="52">
        <f t="shared" si="8"/>
        <v>1.2642695471091606E-2</v>
      </c>
    </row>
    <row r="21" spans="1:16" ht="20.100000000000001" customHeight="1" x14ac:dyDescent="0.25">
      <c r="A21" s="8" t="s">
        <v>156</v>
      </c>
      <c r="B21" s="19">
        <v>15847.28</v>
      </c>
      <c r="C21" s="140">
        <v>9597.34</v>
      </c>
      <c r="D21" s="247">
        <f t="shared" si="2"/>
        <v>1.7155953271503571E-2</v>
      </c>
      <c r="E21" s="215">
        <f t="shared" si="3"/>
        <v>9.9808687553311678E-3</v>
      </c>
      <c r="F21" s="52">
        <f t="shared" si="4"/>
        <v>-0.39438566113553875</v>
      </c>
      <c r="H21" s="19">
        <v>3064.53</v>
      </c>
      <c r="I21" s="140">
        <v>2237.9799999999996</v>
      </c>
      <c r="J21" s="247">
        <f t="shared" si="5"/>
        <v>2.4851553260395769E-2</v>
      </c>
      <c r="K21" s="215">
        <f t="shared" si="6"/>
        <v>1.7452840043455303E-2</v>
      </c>
      <c r="L21" s="52">
        <f t="shared" si="7"/>
        <v>-0.26971509497378082</v>
      </c>
      <c r="N21" s="27">
        <f t="shared" si="0"/>
        <v>1.9337892685684863</v>
      </c>
      <c r="O21" s="152">
        <f t="shared" si="1"/>
        <v>2.3318752904450606</v>
      </c>
      <c r="P21" s="52">
        <f t="shared" si="8"/>
        <v>0.20585801583812843</v>
      </c>
    </row>
    <row r="22" spans="1:16" ht="20.100000000000001" customHeight="1" x14ac:dyDescent="0.25">
      <c r="A22" s="8" t="s">
        <v>169</v>
      </c>
      <c r="B22" s="19">
        <v>25585.02</v>
      </c>
      <c r="C22" s="140">
        <v>24380.679999999997</v>
      </c>
      <c r="D22" s="247">
        <f t="shared" si="2"/>
        <v>2.7697838844930125E-2</v>
      </c>
      <c r="E22" s="215">
        <f t="shared" si="3"/>
        <v>2.5354980363905776E-2</v>
      </c>
      <c r="F22" s="52">
        <f t="shared" si="4"/>
        <v>-4.707207576933705E-2</v>
      </c>
      <c r="H22" s="19">
        <v>2137.8310000000001</v>
      </c>
      <c r="I22" s="140">
        <v>2210.4570000000003</v>
      </c>
      <c r="J22" s="247">
        <f t="shared" si="5"/>
        <v>1.7336564157709386E-2</v>
      </c>
      <c r="K22" s="215">
        <f t="shared" si="6"/>
        <v>1.7238202505802595E-2</v>
      </c>
      <c r="L22" s="52">
        <f t="shared" si="7"/>
        <v>3.3971815358650986E-2</v>
      </c>
      <c r="N22" s="27">
        <f t="shared" si="0"/>
        <v>0.83557917875381782</v>
      </c>
      <c r="O22" s="152">
        <f t="shared" si="1"/>
        <v>0.90664288280720662</v>
      </c>
      <c r="P22" s="52">
        <f t="shared" si="8"/>
        <v>8.5047241315147598E-2</v>
      </c>
    </row>
    <row r="23" spans="1:16" ht="20.100000000000001" customHeight="1" x14ac:dyDescent="0.25">
      <c r="A23" s="8" t="s">
        <v>189</v>
      </c>
      <c r="B23" s="19">
        <v>10985.169999999996</v>
      </c>
      <c r="C23" s="140">
        <v>17990.760000000009</v>
      </c>
      <c r="D23" s="247">
        <f t="shared" si="2"/>
        <v>1.1892328727675842E-2</v>
      </c>
      <c r="E23" s="215">
        <f t="shared" si="3"/>
        <v>1.8709706477905531E-2</v>
      </c>
      <c r="F23" s="52">
        <f t="shared" si="4"/>
        <v>0.63773159632486476</v>
      </c>
      <c r="H23" s="19">
        <v>1843.7060000000001</v>
      </c>
      <c r="I23" s="140">
        <v>2201.3260000000005</v>
      </c>
      <c r="J23" s="247">
        <f t="shared" si="5"/>
        <v>1.4951381730807414E-2</v>
      </c>
      <c r="K23" s="215">
        <f t="shared" si="6"/>
        <v>1.7166994594008573E-2</v>
      </c>
      <c r="L23" s="52">
        <f t="shared" si="7"/>
        <v>0.19396801876221065</v>
      </c>
      <c r="N23" s="27">
        <f t="shared" si="0"/>
        <v>1.6783590968551243</v>
      </c>
      <c r="O23" s="152">
        <f t="shared" si="1"/>
        <v>1.2235869968806206</v>
      </c>
      <c r="P23" s="52">
        <f t="shared" si="8"/>
        <v>-0.27096233507277828</v>
      </c>
    </row>
    <row r="24" spans="1:16" ht="20.100000000000001" customHeight="1" x14ac:dyDescent="0.25">
      <c r="A24" s="8" t="s">
        <v>168</v>
      </c>
      <c r="B24" s="19">
        <v>8533.07</v>
      </c>
      <c r="C24" s="140">
        <v>9159.6399999999976</v>
      </c>
      <c r="D24" s="247">
        <f t="shared" si="2"/>
        <v>9.2377335531693104E-3</v>
      </c>
      <c r="E24" s="215">
        <f t="shared" si="3"/>
        <v>9.5256773945782431E-3</v>
      </c>
      <c r="F24" s="52">
        <f t="shared" si="4"/>
        <v>7.342843783069844E-2</v>
      </c>
      <c r="H24" s="19">
        <v>1227.5299999999997</v>
      </c>
      <c r="I24" s="140">
        <v>1745.2710000000002</v>
      </c>
      <c r="J24" s="247">
        <f t="shared" si="5"/>
        <v>9.9545532834508423E-3</v>
      </c>
      <c r="K24" s="215">
        <f t="shared" si="6"/>
        <v>1.3610459251414797E-2</v>
      </c>
      <c r="L24" s="52">
        <f t="shared" si="7"/>
        <v>0.42177462057953824</v>
      </c>
      <c r="N24" s="27">
        <f t="shared" si="0"/>
        <v>1.4385561116925092</v>
      </c>
      <c r="O24" s="152">
        <f t="shared" si="1"/>
        <v>1.9053925700136691</v>
      </c>
      <c r="P24" s="52">
        <f t="shared" si="8"/>
        <v>0.32451737859005814</v>
      </c>
    </row>
    <row r="25" spans="1:16" ht="20.100000000000001" customHeight="1" x14ac:dyDescent="0.25">
      <c r="A25" s="8" t="s">
        <v>200</v>
      </c>
      <c r="B25" s="19">
        <v>4300.1399999999994</v>
      </c>
      <c r="C25" s="140">
        <v>5754.97</v>
      </c>
      <c r="D25" s="247">
        <f t="shared" si="2"/>
        <v>4.6552468878522596E-3</v>
      </c>
      <c r="E25" s="215">
        <f t="shared" si="3"/>
        <v>5.9849500237428507E-3</v>
      </c>
      <c r="F25" s="52">
        <f t="shared" si="4"/>
        <v>0.33832154301952982</v>
      </c>
      <c r="H25" s="19">
        <v>1196.6150000000002</v>
      </c>
      <c r="I25" s="140">
        <v>1639.338</v>
      </c>
      <c r="J25" s="247">
        <f t="shared" si="5"/>
        <v>9.7038506409428162E-3</v>
      </c>
      <c r="K25" s="215">
        <f t="shared" si="6"/>
        <v>1.2784342974985449E-2</v>
      </c>
      <c r="L25" s="52">
        <f t="shared" si="7"/>
        <v>0.36997948379386825</v>
      </c>
      <c r="N25" s="27">
        <f t="shared" si="0"/>
        <v>2.7827349807215591</v>
      </c>
      <c r="O25" s="152">
        <f t="shared" si="1"/>
        <v>2.8485604616531446</v>
      </c>
      <c r="P25" s="52">
        <f t="shared" si="8"/>
        <v>2.3654958660316628E-2</v>
      </c>
    </row>
    <row r="26" spans="1:16" ht="20.100000000000001" customHeight="1" x14ac:dyDescent="0.25">
      <c r="A26" s="8" t="s">
        <v>192</v>
      </c>
      <c r="B26" s="19">
        <v>6075.2499999999973</v>
      </c>
      <c r="C26" s="140">
        <v>8860.6299999999992</v>
      </c>
      <c r="D26" s="247">
        <f t="shared" si="2"/>
        <v>6.5769460192980763E-3</v>
      </c>
      <c r="E26" s="215">
        <f t="shared" si="3"/>
        <v>9.2147183614991243E-3</v>
      </c>
      <c r="F26" s="52">
        <f t="shared" si="4"/>
        <v>0.45847989794658706</v>
      </c>
      <c r="H26" s="19">
        <v>1524.886</v>
      </c>
      <c r="I26" s="140">
        <v>1565.6919999999998</v>
      </c>
      <c r="J26" s="247">
        <f t="shared" si="5"/>
        <v>1.2365937238347106E-2</v>
      </c>
      <c r="K26" s="215">
        <f t="shared" si="6"/>
        <v>1.2210016190188305E-2</v>
      </c>
      <c r="L26" s="52">
        <f t="shared" si="7"/>
        <v>2.6760033209039767E-2</v>
      </c>
      <c r="N26" s="27">
        <f t="shared" si="0"/>
        <v>2.5099971194601056</v>
      </c>
      <c r="O26" s="152">
        <f t="shared" si="1"/>
        <v>1.7670210808937963</v>
      </c>
      <c r="P26" s="52">
        <f t="shared" si="8"/>
        <v>-0.29600672957191348</v>
      </c>
    </row>
    <row r="27" spans="1:16" ht="20.100000000000001" customHeight="1" x14ac:dyDescent="0.25">
      <c r="A27" s="8" t="s">
        <v>166</v>
      </c>
      <c r="B27" s="19">
        <v>4199.47</v>
      </c>
      <c r="C27" s="140">
        <v>5270.9699999999993</v>
      </c>
      <c r="D27" s="247">
        <f t="shared" si="2"/>
        <v>4.546263528194182E-3</v>
      </c>
      <c r="E27" s="215">
        <f t="shared" si="3"/>
        <v>5.4816084230930569E-3</v>
      </c>
      <c r="F27" s="52">
        <f t="shared" si="4"/>
        <v>0.25515124527618938</v>
      </c>
      <c r="H27" s="19">
        <v>982.26</v>
      </c>
      <c r="I27" s="140">
        <v>1364.7599999999998</v>
      </c>
      <c r="J27" s="247">
        <f t="shared" si="5"/>
        <v>7.9655564492944579E-3</v>
      </c>
      <c r="K27" s="215">
        <f t="shared" si="6"/>
        <v>1.0643052206769523E-2</v>
      </c>
      <c r="L27" s="52">
        <f t="shared" si="7"/>
        <v>0.38940809968847329</v>
      </c>
      <c r="N27" s="27">
        <f t="shared" si="0"/>
        <v>2.3390094464301443</v>
      </c>
      <c r="O27" s="152">
        <f t="shared" si="1"/>
        <v>2.5892008491795626</v>
      </c>
      <c r="P27" s="52">
        <f t="shared" si="8"/>
        <v>0.10696468247756194</v>
      </c>
    </row>
    <row r="28" spans="1:16" ht="20.100000000000001" customHeight="1" x14ac:dyDescent="0.25">
      <c r="A28" s="8" t="s">
        <v>163</v>
      </c>
      <c r="B28" s="19">
        <v>15225.399999999998</v>
      </c>
      <c r="C28" s="140">
        <v>8825.4700000000012</v>
      </c>
      <c r="D28" s="247">
        <f t="shared" si="2"/>
        <v>1.6482718229245043E-2</v>
      </c>
      <c r="E28" s="215">
        <f t="shared" si="3"/>
        <v>9.178153298113079E-3</v>
      </c>
      <c r="F28" s="52">
        <f t="shared" ref="F28:F29" si="9">(C28-B28)/B28</f>
        <v>-0.42034560668356807</v>
      </c>
      <c r="H28" s="19">
        <v>1981.3679999999997</v>
      </c>
      <c r="I28" s="140">
        <v>1351.6849999999999</v>
      </c>
      <c r="J28" s="247">
        <f t="shared" si="5"/>
        <v>1.6067740364898969E-2</v>
      </c>
      <c r="K28" s="215">
        <f t="shared" si="6"/>
        <v>1.0541087093780054E-2</v>
      </c>
      <c r="L28" s="52">
        <f t="shared" ref="L28" si="10">(I28-H28)/H28</f>
        <v>-0.31780214478077767</v>
      </c>
      <c r="N28" s="27">
        <f t="shared" si="0"/>
        <v>1.3013569430031393</v>
      </c>
      <c r="O28" s="152">
        <f t="shared" si="1"/>
        <v>1.5315728227505163</v>
      </c>
      <c r="P28" s="52">
        <f t="shared" ref="P28" si="11">(O28-N28)/N28</f>
        <v>0.1769044849571465</v>
      </c>
    </row>
    <row r="29" spans="1:16" ht="20.100000000000001" customHeight="1" x14ac:dyDescent="0.25">
      <c r="A29" s="8" t="s">
        <v>159</v>
      </c>
      <c r="B29" s="19">
        <v>8091.0000000000009</v>
      </c>
      <c r="C29" s="140">
        <v>5777.5800000000017</v>
      </c>
      <c r="D29" s="247">
        <f t="shared" si="2"/>
        <v>8.7591572761846447E-3</v>
      </c>
      <c r="E29" s="215">
        <f t="shared" si="3"/>
        <v>6.0084635642194883E-3</v>
      </c>
      <c r="F29" s="52">
        <f t="shared" si="9"/>
        <v>-0.28592510196514631</v>
      </c>
      <c r="H29" s="19">
        <v>1761.6299999999999</v>
      </c>
      <c r="I29" s="140">
        <v>1278.2090000000001</v>
      </c>
      <c r="J29" s="247">
        <f t="shared" si="5"/>
        <v>1.4285793178761831E-2</v>
      </c>
      <c r="K29" s="215">
        <f t="shared" si="6"/>
        <v>9.9680860504137506E-3</v>
      </c>
      <c r="L29" s="52">
        <f t="shared" ref="L29:L32" si="12">(I29-H29)/H29</f>
        <v>-0.27441687528028014</v>
      </c>
      <c r="N29" s="27">
        <f t="shared" ref="N29:N30" si="13">(H29/B29)*10</f>
        <v>2.1772710418984054</v>
      </c>
      <c r="O29" s="152">
        <f t="shared" ref="O29:O30" si="14">(I29/C29)*10</f>
        <v>2.2123605384953557</v>
      </c>
      <c r="P29" s="52">
        <f t="shared" ref="P29:P30" si="15">(O29-N29)/N29</f>
        <v>1.6116273960248492E-2</v>
      </c>
    </row>
    <row r="30" spans="1:16" ht="20.100000000000001" customHeight="1" x14ac:dyDescent="0.25">
      <c r="A30" s="8" t="s">
        <v>161</v>
      </c>
      <c r="B30" s="19">
        <v>1824.2199999999998</v>
      </c>
      <c r="C30" s="140">
        <v>2586.650000000001</v>
      </c>
      <c r="D30" s="247">
        <f t="shared" si="2"/>
        <v>1.9748646503969288E-3</v>
      </c>
      <c r="E30" s="215">
        <f t="shared" si="3"/>
        <v>2.6900176680181567E-3</v>
      </c>
      <c r="F30" s="52">
        <f t="shared" si="4"/>
        <v>0.41794849305456649</v>
      </c>
      <c r="H30" s="19">
        <v>487.67700000000002</v>
      </c>
      <c r="I30" s="140">
        <v>1130.6420000000003</v>
      </c>
      <c r="J30" s="247">
        <f t="shared" si="5"/>
        <v>3.954776405964382E-3</v>
      </c>
      <c r="K30" s="215">
        <f t="shared" si="6"/>
        <v>8.8172878990931108E-3</v>
      </c>
      <c r="L30" s="52">
        <f t="shared" si="12"/>
        <v>1.3184238748187842</v>
      </c>
      <c r="N30" s="27">
        <f t="shared" si="13"/>
        <v>2.6733453201916442</v>
      </c>
      <c r="O30" s="152">
        <f t="shared" si="14"/>
        <v>4.3710668238841741</v>
      </c>
      <c r="P30" s="52">
        <f t="shared" si="15"/>
        <v>0.63505507158754382</v>
      </c>
    </row>
    <row r="31" spans="1:16" ht="20.100000000000001" customHeight="1" x14ac:dyDescent="0.25">
      <c r="A31" s="8" t="s">
        <v>175</v>
      </c>
      <c r="B31" s="19">
        <v>41175.490000000013</v>
      </c>
      <c r="C31" s="140">
        <v>34094.959999999999</v>
      </c>
      <c r="D31" s="247">
        <f t="shared" si="2"/>
        <v>4.4575774667404297E-2</v>
      </c>
      <c r="E31" s="215">
        <f t="shared" si="3"/>
        <v>3.5457462273741053E-2</v>
      </c>
      <c r="F31" s="52">
        <f t="shared" si="4"/>
        <v>-0.17195982367180115</v>
      </c>
      <c r="H31" s="19">
        <v>1239.2669999999998</v>
      </c>
      <c r="I31" s="140">
        <v>1078.55</v>
      </c>
      <c r="J31" s="247">
        <f t="shared" si="5"/>
        <v>1.0049733516836473E-2</v>
      </c>
      <c r="K31" s="215">
        <f t="shared" si="6"/>
        <v>8.4110495307682456E-3</v>
      </c>
      <c r="L31" s="52">
        <f t="shared" si="12"/>
        <v>-0.12968714570790629</v>
      </c>
      <c r="N31" s="27">
        <f t="shared" ref="N31:N32" si="16">(H31/B31)*10</f>
        <v>0.30097201029058779</v>
      </c>
      <c r="O31" s="152">
        <f t="shared" ref="O31:O32" si="17">(I31/C31)*10</f>
        <v>0.3163370773862178</v>
      </c>
      <c r="P31" s="52">
        <f t="shared" ref="P31:P32" si="18">(O31-N31)/N31</f>
        <v>5.1051481766676829E-2</v>
      </c>
    </row>
    <row r="32" spans="1:16" ht="20.100000000000001" customHeight="1" thickBot="1" x14ac:dyDescent="0.3">
      <c r="A32" s="8" t="s">
        <v>17</v>
      </c>
      <c r="B32" s="19">
        <f>B33-SUM(B7:B31)</f>
        <v>97652.869999999646</v>
      </c>
      <c r="C32" s="140">
        <f>C33-SUM(C7:C31)</f>
        <v>64538.980000000331</v>
      </c>
      <c r="D32" s="247">
        <f t="shared" si="2"/>
        <v>0.10571707413185144</v>
      </c>
      <c r="E32" s="215">
        <f t="shared" si="3"/>
        <v>6.7118085738646999E-2</v>
      </c>
      <c r="F32" s="52">
        <f t="shared" si="4"/>
        <v>-0.33909797018765997</v>
      </c>
      <c r="H32" s="19">
        <f>H33-SUM(H7:H31)</f>
        <v>18418.413</v>
      </c>
      <c r="I32" s="140">
        <f>I33-SUM(I7:I31)</f>
        <v>11986.904999999999</v>
      </c>
      <c r="J32" s="247">
        <f t="shared" si="5"/>
        <v>0.14936260099965273</v>
      </c>
      <c r="K32" s="215">
        <f t="shared" si="6"/>
        <v>9.347962697660149E-2</v>
      </c>
      <c r="L32" s="52">
        <f t="shared" si="12"/>
        <v>-0.34918904250871136</v>
      </c>
      <c r="N32" s="27">
        <f t="shared" si="16"/>
        <v>1.8861107717571504</v>
      </c>
      <c r="O32" s="152">
        <f t="shared" si="17"/>
        <v>1.8573124335091657</v>
      </c>
      <c r="P32" s="52">
        <f t="shared" si="18"/>
        <v>-1.5268635691611751E-2</v>
      </c>
    </row>
    <row r="33" spans="1:16" ht="26.25" customHeight="1" thickBot="1" x14ac:dyDescent="0.3">
      <c r="A33" s="12" t="s">
        <v>18</v>
      </c>
      <c r="B33" s="17">
        <v>923718.99999999965</v>
      </c>
      <c r="C33" s="145">
        <v>961573.61000000022</v>
      </c>
      <c r="D33" s="243">
        <f>SUM(D7:D32)</f>
        <v>1</v>
      </c>
      <c r="E33" s="244">
        <f>SUM(E7:E32)</f>
        <v>1.0000000000000002</v>
      </c>
      <c r="F33" s="57">
        <f t="shared" si="4"/>
        <v>4.0980655372467797E-2</v>
      </c>
      <c r="G33" s="1"/>
      <c r="H33" s="17">
        <v>123313.41900000002</v>
      </c>
      <c r="I33" s="145">
        <v>128230.13300000002</v>
      </c>
      <c r="J33" s="243">
        <f>SUM(J7:J32)</f>
        <v>1</v>
      </c>
      <c r="K33" s="244">
        <f>SUM(K7:K32)</f>
        <v>0.99999999999999989</v>
      </c>
      <c r="L33" s="57">
        <f t="shared" si="7"/>
        <v>3.987168663290401E-2</v>
      </c>
      <c r="N33" s="29">
        <f t="shared" si="0"/>
        <v>1.3349667918490371</v>
      </c>
      <c r="O33" s="146">
        <f t="shared" si="1"/>
        <v>1.3335446362759475</v>
      </c>
      <c r="P33" s="57">
        <f t="shared" si="8"/>
        <v>-1.0653115731214225E-3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L5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186</v>
      </c>
      <c r="B39" s="39">
        <v>100148.64000000001</v>
      </c>
      <c r="C39" s="147">
        <v>89359.129999999961</v>
      </c>
      <c r="D39" s="247">
        <f t="shared" ref="D39:D61" si="19">B39/$B$62</f>
        <v>0.28710153263558841</v>
      </c>
      <c r="E39" s="246">
        <f t="shared" ref="E39:E61" si="20">C39/$C$62</f>
        <v>0.25619532250907107</v>
      </c>
      <c r="F39" s="52">
        <f>(C39-B39)/B39</f>
        <v>-0.10773496275136689</v>
      </c>
      <c r="H39" s="39">
        <v>11800.818000000001</v>
      </c>
      <c r="I39" s="147">
        <v>12037.257</v>
      </c>
      <c r="J39" s="247">
        <f t="shared" ref="J39:J61" si="21">H39/$H$62</f>
        <v>0.22318995469709282</v>
      </c>
      <c r="K39" s="246">
        <f t="shared" ref="K39:K61" si="22">I39/$I$62</f>
        <v>0.25369840731932425</v>
      </c>
      <c r="L39" s="52">
        <f>(I39-H39)/H39</f>
        <v>2.0035814466420759E-2</v>
      </c>
      <c r="N39" s="27">
        <f t="shared" ref="N39:N62" si="23">(H39/B39)*10</f>
        <v>1.1783303297977885</v>
      </c>
      <c r="O39" s="151">
        <f t="shared" ref="O39:O62" si="24">(I39/C39)*10</f>
        <v>1.3470651515967091</v>
      </c>
      <c r="P39" s="61">
        <f t="shared" si="8"/>
        <v>0.14319823357842021</v>
      </c>
    </row>
    <row r="40" spans="1:16" ht="20.100000000000001" customHeight="1" x14ac:dyDescent="0.25">
      <c r="A40" s="38" t="s">
        <v>187</v>
      </c>
      <c r="B40" s="19">
        <v>53710.45</v>
      </c>
      <c r="C40" s="140">
        <v>63452.29</v>
      </c>
      <c r="D40" s="247">
        <f t="shared" si="19"/>
        <v>0.15397465720500184</v>
      </c>
      <c r="E40" s="215">
        <f t="shared" si="20"/>
        <v>0.18191963037788206</v>
      </c>
      <c r="F40" s="52">
        <f t="shared" ref="F40:F62" si="25">(C40-B40)/B40</f>
        <v>0.18137699460719478</v>
      </c>
      <c r="H40" s="19">
        <v>5064.9990000000034</v>
      </c>
      <c r="I40" s="140">
        <v>5350.4829999999993</v>
      </c>
      <c r="J40" s="247">
        <f t="shared" si="21"/>
        <v>9.5794791289114126E-2</v>
      </c>
      <c r="K40" s="215">
        <f t="shared" si="22"/>
        <v>0.11276730367135301</v>
      </c>
      <c r="L40" s="52">
        <f t="shared" ref="L40:L62" si="26">(I40-H40)/H40</f>
        <v>5.6364078255493368E-2</v>
      </c>
      <c r="N40" s="27">
        <f t="shared" si="23"/>
        <v>0.94301928209501207</v>
      </c>
      <c r="O40" s="152">
        <f t="shared" si="24"/>
        <v>0.84322929873768127</v>
      </c>
      <c r="P40" s="52">
        <f t="shared" si="8"/>
        <v>-0.10581966376725334</v>
      </c>
    </row>
    <row r="41" spans="1:16" ht="20.100000000000001" customHeight="1" x14ac:dyDescent="0.25">
      <c r="A41" s="38" t="s">
        <v>193</v>
      </c>
      <c r="B41" s="19">
        <v>28105.090000000007</v>
      </c>
      <c r="C41" s="140">
        <v>53772.710000000021</v>
      </c>
      <c r="D41" s="247">
        <f t="shared" si="19"/>
        <v>8.0570384319359201E-2</v>
      </c>
      <c r="E41" s="215">
        <f t="shared" si="20"/>
        <v>0.15416798239459986</v>
      </c>
      <c r="F41" s="52">
        <f t="shared" si="25"/>
        <v>0.91327300499660402</v>
      </c>
      <c r="H41" s="19">
        <v>3743.172</v>
      </c>
      <c r="I41" s="140">
        <v>4826.0770000000002</v>
      </c>
      <c r="J41" s="247">
        <f t="shared" si="21"/>
        <v>7.0794955833013123E-2</v>
      </c>
      <c r="K41" s="215">
        <f t="shared" si="22"/>
        <v>0.10171487146119938</v>
      </c>
      <c r="L41" s="52">
        <f t="shared" si="26"/>
        <v>0.28930142670441011</v>
      </c>
      <c r="N41" s="27">
        <f t="shared" si="23"/>
        <v>1.3318484303021263</v>
      </c>
      <c r="O41" s="152">
        <f t="shared" si="24"/>
        <v>0.89749558837559018</v>
      </c>
      <c r="P41" s="52">
        <f t="shared" si="8"/>
        <v>-0.32612783260029393</v>
      </c>
    </row>
    <row r="42" spans="1:16" ht="20.100000000000001" customHeight="1" x14ac:dyDescent="0.25">
      <c r="A42" s="38" t="s">
        <v>188</v>
      </c>
      <c r="B42" s="19">
        <v>20461.080000000005</v>
      </c>
      <c r="C42" s="140">
        <v>21529.78999999999</v>
      </c>
      <c r="D42" s="247">
        <f t="shared" si="19"/>
        <v>5.8656886677436515E-2</v>
      </c>
      <c r="E42" s="215">
        <f t="shared" si="20"/>
        <v>6.1726557684733195E-2</v>
      </c>
      <c r="F42" s="52">
        <f t="shared" si="25"/>
        <v>5.2231358266522795E-2</v>
      </c>
      <c r="H42" s="19">
        <v>4344.1940000000004</v>
      </c>
      <c r="I42" s="140">
        <v>4754.5159999999996</v>
      </c>
      <c r="J42" s="247">
        <f t="shared" si="21"/>
        <v>8.2162140120742688E-2</v>
      </c>
      <c r="K42" s="215">
        <f t="shared" si="22"/>
        <v>0.10020664481735699</v>
      </c>
      <c r="L42" s="52">
        <f t="shared" si="26"/>
        <v>9.4452964117164001E-2</v>
      </c>
      <c r="N42" s="27">
        <f t="shared" si="23"/>
        <v>2.1231499021557019</v>
      </c>
      <c r="O42" s="152">
        <f t="shared" si="24"/>
        <v>2.2083429517891267</v>
      </c>
      <c r="P42" s="52">
        <f t="shared" si="8"/>
        <v>4.0125781767422805E-2</v>
      </c>
    </row>
    <row r="43" spans="1:16" ht="20.100000000000001" customHeight="1" x14ac:dyDescent="0.25">
      <c r="A43" s="38" t="s">
        <v>196</v>
      </c>
      <c r="B43" s="19">
        <v>14488.400000000001</v>
      </c>
      <c r="C43" s="140">
        <v>13552.129999999997</v>
      </c>
      <c r="D43" s="247">
        <f t="shared" si="19"/>
        <v>4.1534681304084199E-2</v>
      </c>
      <c r="E43" s="215">
        <f t="shared" si="20"/>
        <v>3.8854365704263885E-2</v>
      </c>
      <c r="F43" s="52">
        <f t="shared" si="25"/>
        <v>-6.4622042461555729E-2</v>
      </c>
      <c r="H43" s="19">
        <v>4069.2620000000011</v>
      </c>
      <c r="I43" s="140">
        <v>3826.8989999999994</v>
      </c>
      <c r="J43" s="247">
        <f t="shared" si="21"/>
        <v>7.6962325953217947E-2</v>
      </c>
      <c r="K43" s="215">
        <f t="shared" si="22"/>
        <v>8.0656098085462036E-2</v>
      </c>
      <c r="L43" s="52">
        <f t="shared" si="26"/>
        <v>-5.9559448371719878E-2</v>
      </c>
      <c r="N43" s="27">
        <f t="shared" si="23"/>
        <v>2.8086344938019385</v>
      </c>
      <c r="O43" s="152">
        <f t="shared" si="24"/>
        <v>2.8238358103117371</v>
      </c>
      <c r="P43" s="52">
        <f t="shared" si="8"/>
        <v>5.4123512843499925E-3</v>
      </c>
    </row>
    <row r="44" spans="1:16" ht="20.100000000000001" customHeight="1" x14ac:dyDescent="0.25">
      <c r="A44" s="38" t="s">
        <v>191</v>
      </c>
      <c r="B44" s="19">
        <v>37358.81</v>
      </c>
      <c r="C44" s="140">
        <v>19843.469999999998</v>
      </c>
      <c r="D44" s="247">
        <f t="shared" si="19"/>
        <v>0.10709852483709957</v>
      </c>
      <c r="E44" s="215">
        <f t="shared" si="20"/>
        <v>5.689182735271793E-2</v>
      </c>
      <c r="F44" s="52">
        <f t="shared" si="25"/>
        <v>-0.4688409507690422</v>
      </c>
      <c r="H44" s="19">
        <v>6919.79</v>
      </c>
      <c r="I44" s="140">
        <v>3351.6579999999994</v>
      </c>
      <c r="J44" s="247">
        <f t="shared" si="21"/>
        <v>0.1308746238280597</v>
      </c>
      <c r="K44" s="215">
        <f t="shared" si="22"/>
        <v>7.0639872229950024E-2</v>
      </c>
      <c r="L44" s="52">
        <f t="shared" si="26"/>
        <v>-0.51564165964574082</v>
      </c>
      <c r="N44" s="27">
        <f t="shared" si="23"/>
        <v>1.8522511825189294</v>
      </c>
      <c r="O44" s="152">
        <f t="shared" si="24"/>
        <v>1.689048336808028</v>
      </c>
      <c r="P44" s="52">
        <f t="shared" si="8"/>
        <v>-8.8110536654622165E-2</v>
      </c>
    </row>
    <row r="45" spans="1:16" ht="20.100000000000001" customHeight="1" x14ac:dyDescent="0.25">
      <c r="A45" s="38" t="s">
        <v>190</v>
      </c>
      <c r="B45" s="19">
        <v>21690.089999999993</v>
      </c>
      <c r="C45" s="140">
        <v>22600.46</v>
      </c>
      <c r="D45" s="247">
        <f t="shared" si="19"/>
        <v>6.218015623580956E-2</v>
      </c>
      <c r="E45" s="215">
        <f t="shared" si="20"/>
        <v>6.4796200886841238E-2</v>
      </c>
      <c r="F45" s="52">
        <f t="shared" si="25"/>
        <v>4.1971702284315397E-2</v>
      </c>
      <c r="H45" s="19">
        <v>3120.1870000000013</v>
      </c>
      <c r="I45" s="140">
        <v>2960.1059999999993</v>
      </c>
      <c r="J45" s="247">
        <f t="shared" si="21"/>
        <v>5.9012383309060286E-2</v>
      </c>
      <c r="K45" s="215">
        <f t="shared" si="22"/>
        <v>6.2387483933954005E-2</v>
      </c>
      <c r="L45" s="52">
        <f t="shared" si="26"/>
        <v>-5.1304937813022707E-2</v>
      </c>
      <c r="N45" s="27">
        <f t="shared" si="23"/>
        <v>1.4385311448684641</v>
      </c>
      <c r="O45" s="152">
        <f t="shared" si="24"/>
        <v>1.3097547572040567</v>
      </c>
      <c r="P45" s="52">
        <f t="shared" si="8"/>
        <v>-8.9519360163858308E-2</v>
      </c>
    </row>
    <row r="46" spans="1:16" ht="20.100000000000001" customHeight="1" x14ac:dyDescent="0.25">
      <c r="A46" s="38" t="s">
        <v>194</v>
      </c>
      <c r="B46" s="19">
        <v>20008.29</v>
      </c>
      <c r="C46" s="140">
        <v>18286.89</v>
      </c>
      <c r="D46" s="247">
        <f t="shared" si="19"/>
        <v>5.7358849050943843E-2</v>
      </c>
      <c r="E46" s="215">
        <f t="shared" si="20"/>
        <v>5.2429065516169507E-2</v>
      </c>
      <c r="F46" s="52">
        <f t="shared" si="25"/>
        <v>-8.6034338766581314E-2</v>
      </c>
      <c r="H46" s="19">
        <v>2498.9879999999994</v>
      </c>
      <c r="I46" s="140">
        <v>2312.8650000000002</v>
      </c>
      <c r="J46" s="247">
        <f t="shared" si="21"/>
        <v>4.7263589567145124E-2</v>
      </c>
      <c r="K46" s="215">
        <f t="shared" si="22"/>
        <v>4.8746169234785711E-2</v>
      </c>
      <c r="L46" s="52">
        <f t="shared" si="26"/>
        <v>-7.4479349240572257E-2</v>
      </c>
      <c r="N46" s="27">
        <f t="shared" si="23"/>
        <v>1.24897629932393</v>
      </c>
      <c r="O46" s="152">
        <f t="shared" si="24"/>
        <v>1.2647667263268934</v>
      </c>
      <c r="P46" s="52">
        <f t="shared" si="8"/>
        <v>1.2642695471091606E-2</v>
      </c>
    </row>
    <row r="47" spans="1:16" ht="20.100000000000001" customHeight="1" x14ac:dyDescent="0.25">
      <c r="A47" s="38" t="s">
        <v>189</v>
      </c>
      <c r="B47" s="19">
        <v>10985.169999999996</v>
      </c>
      <c r="C47" s="140">
        <v>17990.760000000009</v>
      </c>
      <c r="D47" s="247">
        <f t="shared" si="19"/>
        <v>3.1491782047789019E-2</v>
      </c>
      <c r="E47" s="215">
        <f t="shared" si="20"/>
        <v>5.1580051869163222E-2</v>
      </c>
      <c r="F47" s="52">
        <f t="shared" si="25"/>
        <v>0.63773159632486476</v>
      </c>
      <c r="H47" s="19">
        <v>1843.7060000000001</v>
      </c>
      <c r="I47" s="140">
        <v>2201.3260000000005</v>
      </c>
      <c r="J47" s="247">
        <f t="shared" si="21"/>
        <v>3.4870180915827886E-2</v>
      </c>
      <c r="K47" s="215">
        <f t="shared" si="22"/>
        <v>4.6395362347968386E-2</v>
      </c>
      <c r="L47" s="52">
        <f t="shared" si="26"/>
        <v>0.19396801876221065</v>
      </c>
      <c r="N47" s="27">
        <f t="shared" si="23"/>
        <v>1.6783590968551243</v>
      </c>
      <c r="O47" s="152">
        <f t="shared" si="24"/>
        <v>1.2235869968806206</v>
      </c>
      <c r="P47" s="52">
        <f t="shared" si="8"/>
        <v>-0.27096233507277828</v>
      </c>
    </row>
    <row r="48" spans="1:16" ht="20.100000000000001" customHeight="1" x14ac:dyDescent="0.25">
      <c r="A48" s="38" t="s">
        <v>200</v>
      </c>
      <c r="B48" s="19">
        <v>4300.1399999999994</v>
      </c>
      <c r="C48" s="140">
        <v>5754.97</v>
      </c>
      <c r="D48" s="247">
        <f t="shared" si="19"/>
        <v>1.2327444332220574E-2</v>
      </c>
      <c r="E48" s="215">
        <f t="shared" si="20"/>
        <v>1.6499672671164426E-2</v>
      </c>
      <c r="F48" s="52">
        <f t="shared" si="25"/>
        <v>0.33832154301952982</v>
      </c>
      <c r="H48" s="19">
        <v>1196.6150000000002</v>
      </c>
      <c r="I48" s="140">
        <v>1639.338</v>
      </c>
      <c r="J48" s="247">
        <f t="shared" si="21"/>
        <v>2.2631689399824805E-2</v>
      </c>
      <c r="K48" s="215">
        <f t="shared" si="22"/>
        <v>3.4550848225475814E-2</v>
      </c>
      <c r="L48" s="52">
        <f t="shared" si="26"/>
        <v>0.36997948379386825</v>
      </c>
      <c r="N48" s="27">
        <f t="shared" si="23"/>
        <v>2.7827349807215591</v>
      </c>
      <c r="O48" s="152">
        <f t="shared" si="24"/>
        <v>2.8485604616531446</v>
      </c>
      <c r="P48" s="52">
        <f t="shared" si="8"/>
        <v>2.3654958660316628E-2</v>
      </c>
    </row>
    <row r="49" spans="1:16" ht="20.100000000000001" customHeight="1" x14ac:dyDescent="0.25">
      <c r="A49" s="38" t="s">
        <v>192</v>
      </c>
      <c r="B49" s="19">
        <v>6075.2499999999973</v>
      </c>
      <c r="C49" s="140">
        <v>8860.6299999999992</v>
      </c>
      <c r="D49" s="247">
        <f t="shared" si="19"/>
        <v>1.7416248349896288E-2</v>
      </c>
      <c r="E49" s="215">
        <f t="shared" si="20"/>
        <v>2.5403693617916279E-2</v>
      </c>
      <c r="F49" s="52">
        <f>(C49-B49)/B49</f>
        <v>0.45847989794658706</v>
      </c>
      <c r="H49" s="19">
        <v>1524.886</v>
      </c>
      <c r="I49" s="140">
        <v>1565.6919999999998</v>
      </c>
      <c r="J49" s="247">
        <f t="shared" si="21"/>
        <v>2.8840308973346683E-2</v>
      </c>
      <c r="K49" s="215">
        <f t="shared" si="22"/>
        <v>3.2998677917453069E-2</v>
      </c>
      <c r="L49" s="52">
        <f t="shared" si="26"/>
        <v>2.6760033209039767E-2</v>
      </c>
      <c r="N49" s="27">
        <f t="shared" si="23"/>
        <v>2.5099971194601056</v>
      </c>
      <c r="O49" s="152">
        <f t="shared" si="24"/>
        <v>1.7670210808937963</v>
      </c>
      <c r="P49" s="52">
        <f t="shared" si="8"/>
        <v>-0.29600672957191348</v>
      </c>
    </row>
    <row r="50" spans="1:16" ht="20.100000000000001" customHeight="1" x14ac:dyDescent="0.25">
      <c r="A50" s="38" t="s">
        <v>198</v>
      </c>
      <c r="B50" s="19">
        <v>4546.8599999999988</v>
      </c>
      <c r="C50" s="140">
        <v>2187.31</v>
      </c>
      <c r="D50" s="247">
        <f t="shared" si="19"/>
        <v>1.3034729924235126E-2</v>
      </c>
      <c r="E50" s="215">
        <f t="shared" si="20"/>
        <v>6.271083781560053E-3</v>
      </c>
      <c r="F50" s="52">
        <f t="shared" ref="F50:F53" si="27">(C50-B50)/B50</f>
        <v>-0.51894054358392372</v>
      </c>
      <c r="H50" s="19">
        <v>817.21100000000001</v>
      </c>
      <c r="I50" s="140">
        <v>584.9079999999999</v>
      </c>
      <c r="J50" s="247">
        <f t="shared" si="21"/>
        <v>1.5455986700919031E-2</v>
      </c>
      <c r="K50" s="215">
        <f t="shared" si="22"/>
        <v>1.2327578287007685E-2</v>
      </c>
      <c r="L50" s="52">
        <f t="shared" si="26"/>
        <v>-0.28426318294785569</v>
      </c>
      <c r="N50" s="27">
        <f t="shared" ref="N50" si="28">(H50/B50)*10</f>
        <v>1.79730847222039</v>
      </c>
      <c r="O50" s="152">
        <f t="shared" ref="O50" si="29">(I50/C50)*10</f>
        <v>2.6740974073176638</v>
      </c>
      <c r="P50" s="52">
        <f t="shared" ref="P50" si="30">(O50-N50)/N50</f>
        <v>0.48783441943835665</v>
      </c>
    </row>
    <row r="51" spans="1:16" ht="20.100000000000001" customHeight="1" x14ac:dyDescent="0.25">
      <c r="A51" s="38" t="s">
        <v>195</v>
      </c>
      <c r="B51" s="19">
        <v>12077.81</v>
      </c>
      <c r="C51" s="140">
        <v>2799.9100000000008</v>
      </c>
      <c r="D51" s="247">
        <f t="shared" si="19"/>
        <v>3.46241123382348E-2</v>
      </c>
      <c r="E51" s="215">
        <f t="shared" si="20"/>
        <v>8.0274264694203453E-3</v>
      </c>
      <c r="F51" s="52">
        <f t="shared" si="27"/>
        <v>-0.76817734340911126</v>
      </c>
      <c r="H51" s="19">
        <v>2760.7829999999999</v>
      </c>
      <c r="I51" s="140">
        <v>425.96800000000007</v>
      </c>
      <c r="J51" s="247">
        <f t="shared" si="21"/>
        <v>5.2214942447083239E-2</v>
      </c>
      <c r="K51" s="215">
        <f t="shared" si="22"/>
        <v>8.9777432822941254E-3</v>
      </c>
      <c r="L51" s="52">
        <f t="shared" si="26"/>
        <v>-0.84570754021594585</v>
      </c>
      <c r="N51" s="27">
        <f t="shared" ref="N51:N52" si="31">(H51/B51)*10</f>
        <v>2.2858307921717596</v>
      </c>
      <c r="O51" s="152">
        <f t="shared" ref="O51:O52" si="32">(I51/C51)*10</f>
        <v>1.5213631866738573</v>
      </c>
      <c r="P51" s="52">
        <f t="shared" ref="P51:P52" si="33">(O51-N51)/N51</f>
        <v>-0.33443753059761017</v>
      </c>
    </row>
    <row r="52" spans="1:16" ht="20.100000000000001" customHeight="1" x14ac:dyDescent="0.25">
      <c r="A52" s="38" t="s">
        <v>205</v>
      </c>
      <c r="B52" s="19">
        <v>1747.1100000000001</v>
      </c>
      <c r="C52" s="140">
        <v>2004.0000000000002</v>
      </c>
      <c r="D52" s="247">
        <f t="shared" si="19"/>
        <v>5.0085349005534454E-3</v>
      </c>
      <c r="E52" s="215">
        <f t="shared" si="20"/>
        <v>5.7455284793862544E-3</v>
      </c>
      <c r="F52" s="52">
        <f t="shared" si="27"/>
        <v>0.14703710699383557</v>
      </c>
      <c r="H52" s="19">
        <v>402.57800000000003</v>
      </c>
      <c r="I52" s="140">
        <v>418.16399999999999</v>
      </c>
      <c r="J52" s="247">
        <f t="shared" si="21"/>
        <v>7.6139946893551136E-3</v>
      </c>
      <c r="K52" s="215">
        <f t="shared" si="22"/>
        <v>8.8132654140621828E-3</v>
      </c>
      <c r="L52" s="52">
        <f t="shared" si="26"/>
        <v>3.8715478739523655E-2</v>
      </c>
      <c r="N52" s="27">
        <f t="shared" si="31"/>
        <v>2.3042510202563089</v>
      </c>
      <c r="O52" s="152">
        <f t="shared" si="32"/>
        <v>2.0866467065868259</v>
      </c>
      <c r="P52" s="52">
        <f t="shared" si="33"/>
        <v>-9.4436027913867723E-2</v>
      </c>
    </row>
    <row r="53" spans="1:16" ht="20.100000000000001" customHeight="1" x14ac:dyDescent="0.25">
      <c r="A53" s="38" t="s">
        <v>202</v>
      </c>
      <c r="B53" s="19">
        <v>868.5</v>
      </c>
      <c r="C53" s="140">
        <v>2451.34</v>
      </c>
      <c r="D53" s="247">
        <f t="shared" si="19"/>
        <v>2.4897760078819689E-3</v>
      </c>
      <c r="E53" s="215">
        <f t="shared" si="20"/>
        <v>7.0280657598097308E-3</v>
      </c>
      <c r="F53" s="52">
        <f t="shared" si="27"/>
        <v>1.8224985607369029</v>
      </c>
      <c r="H53" s="19">
        <v>158.19399999999999</v>
      </c>
      <c r="I53" s="140">
        <v>323.86400000000003</v>
      </c>
      <c r="J53" s="247">
        <f t="shared" si="21"/>
        <v>2.9919376515553328E-3</v>
      </c>
      <c r="K53" s="215">
        <f t="shared" si="22"/>
        <v>6.8257893794296852E-3</v>
      </c>
      <c r="L53" s="52">
        <f t="shared" si="26"/>
        <v>1.0472584295232439</v>
      </c>
      <c r="N53" s="27">
        <f t="shared" ref="N53" si="34">(H53/B53)*10</f>
        <v>1.8214622913068506</v>
      </c>
      <c r="O53" s="152">
        <f t="shared" ref="O53" si="35">(I53/C53)*10</f>
        <v>1.3211712777501285</v>
      </c>
      <c r="P53" s="52">
        <f t="shared" ref="P53" si="36">(O53-N53)/N53</f>
        <v>-0.27466449124114262</v>
      </c>
    </row>
    <row r="54" spans="1:16" ht="20.100000000000001" customHeight="1" x14ac:dyDescent="0.25">
      <c r="A54" s="38" t="s">
        <v>203</v>
      </c>
      <c r="B54" s="19">
        <v>5672.380000000001</v>
      </c>
      <c r="C54" s="140">
        <v>1098.8400000000001</v>
      </c>
      <c r="D54" s="247">
        <f t="shared" si="19"/>
        <v>1.6261319092215919E-2</v>
      </c>
      <c r="E54" s="215">
        <f t="shared" si="20"/>
        <v>3.1504074422598763E-3</v>
      </c>
      <c r="F54" s="52">
        <f t="shared" ref="F54" si="37">(C54-B54)/B54</f>
        <v>-0.80628237177340023</v>
      </c>
      <c r="H54" s="19">
        <v>1139.8359999999998</v>
      </c>
      <c r="I54" s="140">
        <v>170.37099999999998</v>
      </c>
      <c r="J54" s="247">
        <f t="shared" si="21"/>
        <v>2.1557822957875922E-2</v>
      </c>
      <c r="K54" s="215">
        <f t="shared" si="22"/>
        <v>3.5907558801312116E-3</v>
      </c>
      <c r="L54" s="52">
        <f t="shared" si="26"/>
        <v>-0.85053025172042296</v>
      </c>
      <c r="N54" s="27">
        <f t="shared" si="23"/>
        <v>2.0094492964152604</v>
      </c>
      <c r="O54" s="152">
        <f t="shared" si="24"/>
        <v>1.5504623057041969</v>
      </c>
      <c r="P54" s="52">
        <f t="shared" ref="P54" si="38">(O54-N54)/N54</f>
        <v>-0.22841431805712609</v>
      </c>
    </row>
    <row r="55" spans="1:16" ht="20.100000000000001" customHeight="1" x14ac:dyDescent="0.25">
      <c r="A55" s="38" t="s">
        <v>199</v>
      </c>
      <c r="B55" s="19">
        <v>561.44999999999993</v>
      </c>
      <c r="C55" s="140">
        <v>624.13000000000011</v>
      </c>
      <c r="D55" s="247">
        <f t="shared" si="19"/>
        <v>1.6095391360107442E-3</v>
      </c>
      <c r="E55" s="215">
        <f t="shared" si="20"/>
        <v>1.7893995458280157E-3</v>
      </c>
      <c r="F55" s="52">
        <f t="shared" ref="F55:F56" si="39">(C55-B55)/B55</f>
        <v>0.11163950485350464</v>
      </c>
      <c r="H55" s="19">
        <v>146.45699999999999</v>
      </c>
      <c r="I55" s="140">
        <v>162.45400000000001</v>
      </c>
      <c r="J55" s="247">
        <f t="shared" si="21"/>
        <v>2.7699546925536961E-3</v>
      </c>
      <c r="K55" s="215">
        <f t="shared" si="22"/>
        <v>3.4238964128333808E-3</v>
      </c>
      <c r="L55" s="52">
        <f t="shared" ref="L55:L56" si="40">(I55-H55)/H55</f>
        <v>0.10922659893347546</v>
      </c>
      <c r="N55" s="27">
        <f t="shared" si="23"/>
        <v>2.6085492920117552</v>
      </c>
      <c r="O55" s="152">
        <f t="shared" si="24"/>
        <v>2.6028872190088599</v>
      </c>
      <c r="P55" s="52">
        <f t="shared" ref="P55:P56" si="41">(O55-N55)/N55</f>
        <v>-2.1705830977526435E-3</v>
      </c>
    </row>
    <row r="56" spans="1:16" ht="20.100000000000001" customHeight="1" x14ac:dyDescent="0.25">
      <c r="A56" s="38" t="s">
        <v>197</v>
      </c>
      <c r="B56" s="19">
        <v>2556.21</v>
      </c>
      <c r="C56" s="140">
        <v>848.27</v>
      </c>
      <c r="D56" s="247">
        <f t="shared" si="19"/>
        <v>7.3280257099688755E-3</v>
      </c>
      <c r="E56" s="215">
        <f t="shared" si="20"/>
        <v>2.4320156902240407E-3</v>
      </c>
      <c r="F56" s="52">
        <f t="shared" si="39"/>
        <v>-0.66815324249572605</v>
      </c>
      <c r="H56" s="19">
        <v>458.423</v>
      </c>
      <c r="I56" s="140">
        <v>156.46</v>
      </c>
      <c r="J56" s="247">
        <f t="shared" si="21"/>
        <v>8.6701963035194143E-3</v>
      </c>
      <c r="K56" s="215">
        <f t="shared" si="22"/>
        <v>3.2975662818515443E-3</v>
      </c>
      <c r="L56" s="52">
        <f t="shared" si="40"/>
        <v>-0.65869949806183359</v>
      </c>
      <c r="N56" s="27">
        <f t="shared" si="23"/>
        <v>1.7933698718023949</v>
      </c>
      <c r="O56" s="152">
        <f t="shared" si="24"/>
        <v>1.8444599007391516</v>
      </c>
      <c r="P56" s="52">
        <f t="shared" si="41"/>
        <v>2.8488283281691069E-2</v>
      </c>
    </row>
    <row r="57" spans="1:16" ht="20.100000000000001" customHeight="1" x14ac:dyDescent="0.25">
      <c r="A57" s="38" t="s">
        <v>204</v>
      </c>
      <c r="B57" s="19">
        <v>2132.96</v>
      </c>
      <c r="C57" s="140">
        <v>539.75</v>
      </c>
      <c r="D57" s="247">
        <f t="shared" si="19"/>
        <v>6.1146720020402124E-3</v>
      </c>
      <c r="E57" s="215">
        <f t="shared" si="20"/>
        <v>1.5474795392957737E-3</v>
      </c>
      <c r="F57" s="52">
        <f t="shared" si="25"/>
        <v>-0.74694790338309203</v>
      </c>
      <c r="H57" s="19">
        <v>544.822</v>
      </c>
      <c r="I57" s="140">
        <v>99.956000000000017</v>
      </c>
      <c r="J57" s="247">
        <f t="shared" si="21"/>
        <v>1.0304268525959769E-2</v>
      </c>
      <c r="K57" s="215">
        <f t="shared" si="22"/>
        <v>2.1066824445145917E-3</v>
      </c>
      <c r="L57" s="52">
        <f t="shared" si="26"/>
        <v>-0.81653457459500534</v>
      </c>
      <c r="N57" s="27">
        <f t="shared" si="23"/>
        <v>2.5543001275223167</v>
      </c>
      <c r="O57" s="152">
        <f t="shared" si="24"/>
        <v>1.8518943955534972</v>
      </c>
      <c r="P57" s="52">
        <f t="shared" si="8"/>
        <v>-0.27498950667561389</v>
      </c>
    </row>
    <row r="58" spans="1:16" ht="20.100000000000001" customHeight="1" x14ac:dyDescent="0.25">
      <c r="A58" s="38" t="s">
        <v>201</v>
      </c>
      <c r="B58" s="19">
        <v>255.47</v>
      </c>
      <c r="C58" s="140">
        <v>469.39000000000004</v>
      </c>
      <c r="D58" s="247">
        <f t="shared" si="19"/>
        <v>7.3236969111526383E-4</v>
      </c>
      <c r="E58" s="215">
        <f t="shared" si="20"/>
        <v>1.3457552958778013E-3</v>
      </c>
      <c r="F58" s="52">
        <f t="shared" si="25"/>
        <v>0.83735859396406642</v>
      </c>
      <c r="H58" s="19">
        <v>62.113999999999997</v>
      </c>
      <c r="I58" s="140">
        <v>72.422000000000011</v>
      </c>
      <c r="J58" s="247">
        <f t="shared" si="21"/>
        <v>1.1747677869496185E-3</v>
      </c>
      <c r="K58" s="215">
        <f t="shared" si="22"/>
        <v>1.5263731641585873E-3</v>
      </c>
      <c r="L58" s="52">
        <f t="shared" si="26"/>
        <v>0.16595292526644581</v>
      </c>
      <c r="N58" s="27">
        <f t="shared" ref="N58" si="42">(H58/B58)*10</f>
        <v>2.4313618037342937</v>
      </c>
      <c r="O58" s="152">
        <f t="shared" ref="O58" si="43">(I58/C58)*10</f>
        <v>1.5428960991925691</v>
      </c>
      <c r="P58" s="52">
        <f t="shared" ref="P58" si="44">(O58-N58)/N58</f>
        <v>-0.36541896116700645</v>
      </c>
    </row>
    <row r="59" spans="1:16" ht="20.100000000000001" customHeight="1" x14ac:dyDescent="0.25">
      <c r="A59" s="38" t="s">
        <v>218</v>
      </c>
      <c r="B59" s="19">
        <v>89.37</v>
      </c>
      <c r="C59" s="140">
        <v>134.72999999999999</v>
      </c>
      <c r="D59" s="247">
        <f t="shared" si="19"/>
        <v>2.562018213292016E-4</v>
      </c>
      <c r="E59" s="215">
        <f t="shared" si="20"/>
        <v>3.8627497606173153E-4</v>
      </c>
      <c r="F59" s="52">
        <f>(C59-B59)/B59</f>
        <v>0.50755287009063421</v>
      </c>
      <c r="H59" s="19">
        <v>30.103000000000002</v>
      </c>
      <c r="I59" s="140">
        <v>49.186</v>
      </c>
      <c r="J59" s="247">
        <f t="shared" si="21"/>
        <v>5.6934080385330791E-4</v>
      </c>
      <c r="K59" s="215">
        <f t="shared" si="22"/>
        <v>1.036648952698134E-3</v>
      </c>
      <c r="L59" s="52">
        <f t="shared" si="26"/>
        <v>0.63392352921635708</v>
      </c>
      <c r="N59" s="27">
        <f t="shared" si="23"/>
        <v>3.3683562716795343</v>
      </c>
      <c r="O59" s="152">
        <f t="shared" si="24"/>
        <v>3.6507088250575226</v>
      </c>
      <c r="P59" s="52">
        <f>(O59-N59)/N59</f>
        <v>8.382502639401658E-2</v>
      </c>
    </row>
    <row r="60" spans="1:16" ht="20.100000000000001" customHeight="1" x14ac:dyDescent="0.25">
      <c r="A60" s="38" t="s">
        <v>207</v>
      </c>
      <c r="B60" s="19">
        <v>141.26</v>
      </c>
      <c r="C60" s="140">
        <v>236.95999999999995</v>
      </c>
      <c r="D60" s="247">
        <f t="shared" si="19"/>
        <v>4.0495769588187324E-4</v>
      </c>
      <c r="E60" s="215">
        <f t="shared" si="20"/>
        <v>6.7937147129509302E-4</v>
      </c>
      <c r="F60" s="52">
        <f>(C60-B60)/B60</f>
        <v>0.67747416112133629</v>
      </c>
      <c r="H60" s="19">
        <v>85.339000000000013</v>
      </c>
      <c r="I60" s="140">
        <v>48.720000000000013</v>
      </c>
      <c r="J60" s="247">
        <f t="shared" si="21"/>
        <v>1.6140243450831295E-3</v>
      </c>
      <c r="K60" s="215">
        <f t="shared" si="22"/>
        <v>1.0268274910635771E-3</v>
      </c>
      <c r="L60" s="52">
        <f t="shared" si="26"/>
        <v>-0.429100411300812</v>
      </c>
      <c r="N60" s="27">
        <f t="shared" ref="N60" si="45">(H60/B60)*10</f>
        <v>6.0412714144131394</v>
      </c>
      <c r="O60" s="152">
        <f t="shared" ref="O60" si="46">(I60/C60)*10</f>
        <v>2.0560432140445655</v>
      </c>
      <c r="P60" s="52">
        <f>(O60-N60)/N60</f>
        <v>-0.65966713411695088</v>
      </c>
    </row>
    <row r="61" spans="1:16" ht="20.100000000000001" customHeight="1" thickBot="1" x14ac:dyDescent="0.3">
      <c r="A61" s="8" t="s">
        <v>17</v>
      </c>
      <c r="B61" s="19">
        <f>B62-SUM(B39:B60)</f>
        <v>845.76999999996042</v>
      </c>
      <c r="C61" s="140">
        <f>C62-SUM(C39:C60)</f>
        <v>395.11999999993714</v>
      </c>
      <c r="D61" s="247">
        <f t="shared" si="19"/>
        <v>2.4246146853036665E-3</v>
      </c>
      <c r="E61" s="215">
        <f t="shared" si="20"/>
        <v>1.1328209644584509E-3</v>
      </c>
      <c r="F61" s="52">
        <f t="shared" si="25"/>
        <v>-0.53282807382626995</v>
      </c>
      <c r="H61" s="196">
        <f>H62-SUM(H39:H60)</f>
        <v>140.95099999999366</v>
      </c>
      <c r="I61" s="142">
        <f>I62-SUM(I39:I60)</f>
        <v>108.42299999998068</v>
      </c>
      <c r="J61" s="247">
        <f t="shared" si="21"/>
        <v>2.6658192088470909E-3</v>
      </c>
      <c r="K61" s="215">
        <f t="shared" si="22"/>
        <v>2.285133765672544E-3</v>
      </c>
      <c r="L61" s="52">
        <f t="shared" si="26"/>
        <v>-0.23077523394665128</v>
      </c>
      <c r="N61" s="27">
        <f t="shared" si="23"/>
        <v>1.6665405488489808</v>
      </c>
      <c r="O61" s="152">
        <f t="shared" si="24"/>
        <v>2.7440524397650821</v>
      </c>
      <c r="P61" s="52">
        <f t="shared" si="8"/>
        <v>0.64655605989323195</v>
      </c>
    </row>
    <row r="62" spans="1:16" ht="26.25" customHeight="1" thickBot="1" x14ac:dyDescent="0.3">
      <c r="A62" s="12" t="s">
        <v>18</v>
      </c>
      <c r="B62" s="17">
        <v>348826.55999999994</v>
      </c>
      <c r="C62" s="145">
        <v>348792.98</v>
      </c>
      <c r="D62" s="253">
        <f>SUM(D39:D61)</f>
        <v>0.99999999999999989</v>
      </c>
      <c r="E62" s="254">
        <f>SUM(E39:E61)</f>
        <v>0.99999999999999989</v>
      </c>
      <c r="F62" s="57">
        <f t="shared" si="25"/>
        <v>-9.6265605462950122E-5</v>
      </c>
      <c r="G62" s="1"/>
      <c r="H62" s="17">
        <v>52873.428000000007</v>
      </c>
      <c r="I62" s="145">
        <v>47447.112999999983</v>
      </c>
      <c r="J62" s="253">
        <f>SUM(J39:J61)</f>
        <v>1</v>
      </c>
      <c r="K62" s="254">
        <f>SUM(K39:K61)</f>
        <v>0.99999999999999989</v>
      </c>
      <c r="L62" s="57">
        <f t="shared" si="26"/>
        <v>-0.10262839398270192</v>
      </c>
      <c r="M62" s="1"/>
      <c r="N62" s="29">
        <f t="shared" si="23"/>
        <v>1.5157512088529044</v>
      </c>
      <c r="O62" s="146">
        <f t="shared" si="24"/>
        <v>1.3603230489329223</v>
      </c>
      <c r="P62" s="57">
        <f t="shared" si="8"/>
        <v>-0.10254199964492031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B5</f>
        <v>jan-out</v>
      </c>
      <c r="C66" s="344"/>
      <c r="D66" s="352" t="str">
        <f>B5</f>
        <v>jan-out</v>
      </c>
      <c r="E66" s="344"/>
      <c r="F66" s="131" t="str">
        <f>F37</f>
        <v>2022/2021</v>
      </c>
      <c r="H66" s="339" t="str">
        <f>B5</f>
        <v>jan-out</v>
      </c>
      <c r="I66" s="344"/>
      <c r="J66" s="352" t="str">
        <f>B5</f>
        <v>jan-out</v>
      </c>
      <c r="K66" s="340"/>
      <c r="L66" s="131" t="str">
        <f>L37</f>
        <v>2022/2021</v>
      </c>
      <c r="N66" s="339" t="str">
        <f>B5</f>
        <v>jan-out</v>
      </c>
      <c r="O66" s="340"/>
      <c r="P66" s="131" t="str">
        <f>P37</f>
        <v>2022/2021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157</v>
      </c>
      <c r="B68" s="39">
        <v>143038.55999999997</v>
      </c>
      <c r="C68" s="147">
        <v>237529.33</v>
      </c>
      <c r="D68" s="247">
        <f>B68/$B$96</f>
        <v>0.24880925551917152</v>
      </c>
      <c r="E68" s="246">
        <f>C68/$C$96</f>
        <v>0.38762538887692971</v>
      </c>
      <c r="F68" s="61">
        <f t="shared" ref="F68:F87" si="47">(C68-B68)/B68</f>
        <v>0.6605964853113736</v>
      </c>
      <c r="H68" s="19">
        <v>12154.535000000002</v>
      </c>
      <c r="I68" s="147">
        <v>25767.758000000009</v>
      </c>
      <c r="J68" s="245">
        <f>H68/$H$96</f>
        <v>0.17255162624878817</v>
      </c>
      <c r="K68" s="246">
        <f>I68/$I$96</f>
        <v>0.31897492814702899</v>
      </c>
      <c r="L68" s="61">
        <f t="shared" ref="L68:L85" si="48">(I68-H68)/H68</f>
        <v>1.1200118309750233</v>
      </c>
      <c r="N68" s="41">
        <f t="shared" ref="N68:N78" si="49">(H68/B68)*10</f>
        <v>0.84973835027422007</v>
      </c>
      <c r="O68" s="149">
        <f t="shared" ref="O68:O78" si="50">(I68/C68)*10</f>
        <v>1.0848242614922547</v>
      </c>
      <c r="P68" s="61">
        <f t="shared" si="8"/>
        <v>0.27665682164653371</v>
      </c>
    </row>
    <row r="69" spans="1:16" ht="20.100000000000001" customHeight="1" x14ac:dyDescent="0.25">
      <c r="A69" s="38" t="s">
        <v>153</v>
      </c>
      <c r="B69" s="19">
        <v>37817.03</v>
      </c>
      <c r="C69" s="140">
        <v>28564.460000000006</v>
      </c>
      <c r="D69" s="247">
        <f t="shared" ref="D69:D95" si="51">B69/$B$96</f>
        <v>6.5781052887040919E-2</v>
      </c>
      <c r="E69" s="215">
        <f t="shared" ref="E69:E95" si="52">C69/$C$96</f>
        <v>4.6614495631169033E-2</v>
      </c>
      <c r="F69" s="52">
        <f t="shared" si="47"/>
        <v>-0.24466675463408927</v>
      </c>
      <c r="H69" s="19">
        <v>8102.514000000001</v>
      </c>
      <c r="I69" s="140">
        <v>7978.5419999999995</v>
      </c>
      <c r="J69" s="214">
        <f t="shared" ref="J69:J96" si="53">H69/$H$96</f>
        <v>0.11502718675815847</v>
      </c>
      <c r="K69" s="215">
        <f t="shared" ref="K69:K96" si="54">I69/$I$96</f>
        <v>9.8765087019524633E-2</v>
      </c>
      <c r="L69" s="52">
        <f t="shared" si="48"/>
        <v>-1.5300436383078334E-2</v>
      </c>
      <c r="N69" s="40">
        <f t="shared" si="49"/>
        <v>2.1425569379721257</v>
      </c>
      <c r="O69" s="143">
        <f t="shared" si="50"/>
        <v>2.7931709543957761</v>
      </c>
      <c r="P69" s="52">
        <f t="shared" si="8"/>
        <v>0.30366241610336836</v>
      </c>
    </row>
    <row r="70" spans="1:16" ht="20.100000000000001" customHeight="1" x14ac:dyDescent="0.25">
      <c r="A70" s="38" t="s">
        <v>155</v>
      </c>
      <c r="B70" s="19">
        <v>57205.72</v>
      </c>
      <c r="C70" s="140">
        <v>48308.719999999994</v>
      </c>
      <c r="D70" s="247">
        <f t="shared" si="51"/>
        <v>9.9506822528402025E-2</v>
      </c>
      <c r="E70" s="215">
        <f t="shared" si="52"/>
        <v>7.8835259528356821E-2</v>
      </c>
      <c r="F70" s="52">
        <f t="shared" si="47"/>
        <v>-0.15552640540141802</v>
      </c>
      <c r="H70" s="19">
        <v>8875.0390000000007</v>
      </c>
      <c r="I70" s="140">
        <v>7955.8470000000007</v>
      </c>
      <c r="J70" s="214">
        <f t="shared" si="53"/>
        <v>0.12599432330989369</v>
      </c>
      <c r="K70" s="215">
        <f t="shared" si="54"/>
        <v>9.8484149268002114E-2</v>
      </c>
      <c r="L70" s="52">
        <f t="shared" si="48"/>
        <v>-0.10357047445087283</v>
      </c>
      <c r="N70" s="40">
        <f t="shared" si="49"/>
        <v>1.5514251022450205</v>
      </c>
      <c r="O70" s="143">
        <f t="shared" si="50"/>
        <v>1.6468759677341898</v>
      </c>
      <c r="P70" s="52">
        <f t="shared" si="8"/>
        <v>6.1524636510679881E-2</v>
      </c>
    </row>
    <row r="71" spans="1:16" ht="20.100000000000001" customHeight="1" x14ac:dyDescent="0.25">
      <c r="A71" s="38" t="s">
        <v>154</v>
      </c>
      <c r="B71" s="19">
        <v>41522.210000000014</v>
      </c>
      <c r="C71" s="140">
        <v>36435.119999999981</v>
      </c>
      <c r="D71" s="247">
        <f t="shared" si="51"/>
        <v>7.222604979811531E-2</v>
      </c>
      <c r="E71" s="215">
        <f t="shared" si="52"/>
        <v>5.9458667941250001E-2</v>
      </c>
      <c r="F71" s="52">
        <f t="shared" si="47"/>
        <v>-0.12251491430730761</v>
      </c>
      <c r="H71" s="19">
        <v>7029.4960000000001</v>
      </c>
      <c r="I71" s="140">
        <v>6525.7230000000009</v>
      </c>
      <c r="J71" s="214">
        <f t="shared" si="53"/>
        <v>9.9794107015147127E-2</v>
      </c>
      <c r="K71" s="215">
        <f t="shared" si="54"/>
        <v>8.0780874495655158E-2</v>
      </c>
      <c r="L71" s="52">
        <f t="shared" si="48"/>
        <v>-7.1665593095152094E-2</v>
      </c>
      <c r="N71" s="40">
        <f t="shared" si="49"/>
        <v>1.6929484244696991</v>
      </c>
      <c r="O71" s="143">
        <f t="shared" si="50"/>
        <v>1.7910529730655489</v>
      </c>
      <c r="P71" s="52">
        <f t="shared" si="8"/>
        <v>5.7948929322274065E-2</v>
      </c>
    </row>
    <row r="72" spans="1:16" ht="20.100000000000001" customHeight="1" x14ac:dyDescent="0.25">
      <c r="A72" s="38" t="s">
        <v>158</v>
      </c>
      <c r="B72" s="19">
        <v>30693.46000000001</v>
      </c>
      <c r="C72" s="140">
        <v>28189.340000000007</v>
      </c>
      <c r="D72" s="247">
        <f t="shared" si="51"/>
        <v>5.3389917599194751E-2</v>
      </c>
      <c r="E72" s="215">
        <f t="shared" si="52"/>
        <v>4.6002335289220889E-2</v>
      </c>
      <c r="F72" s="52">
        <f t="shared" si="47"/>
        <v>-8.1584806665654569E-2</v>
      </c>
      <c r="H72" s="19">
        <v>5470.2659999999987</v>
      </c>
      <c r="I72" s="140">
        <v>5521.0970000000016</v>
      </c>
      <c r="J72" s="214">
        <f t="shared" si="53"/>
        <v>7.7658527809863001E-2</v>
      </c>
      <c r="K72" s="215">
        <f t="shared" si="54"/>
        <v>6.8344770967958379E-2</v>
      </c>
      <c r="L72" s="52">
        <f t="shared" si="48"/>
        <v>9.2922355146903036E-3</v>
      </c>
      <c r="N72" s="40">
        <f t="shared" si="49"/>
        <v>1.7822252688357707</v>
      </c>
      <c r="O72" s="143">
        <f t="shared" si="50"/>
        <v>1.9585761851820582</v>
      </c>
      <c r="P72" s="52">
        <f t="shared" ref="P72:P78" si="55">(O72-N72)/N72</f>
        <v>9.8949846256802226E-2</v>
      </c>
    </row>
    <row r="73" spans="1:16" ht="20.100000000000001" customHeight="1" x14ac:dyDescent="0.25">
      <c r="A73" s="38" t="s">
        <v>162</v>
      </c>
      <c r="B73" s="19">
        <v>77976.790000000008</v>
      </c>
      <c r="C73" s="140">
        <v>83311.140000000014</v>
      </c>
      <c r="D73" s="247">
        <f t="shared" si="51"/>
        <v>0.13563718110469503</v>
      </c>
      <c r="E73" s="215">
        <f t="shared" si="52"/>
        <v>0.13595589664771227</v>
      </c>
      <c r="F73" s="52">
        <f t="shared" si="47"/>
        <v>6.8409458763306424E-2</v>
      </c>
      <c r="H73" s="19">
        <v>4254.445999999999</v>
      </c>
      <c r="I73" s="140">
        <v>5270.4899999999989</v>
      </c>
      <c r="J73" s="214">
        <f t="shared" si="53"/>
        <v>6.0398162174665801E-2</v>
      </c>
      <c r="K73" s="215">
        <f t="shared" si="54"/>
        <v>6.5242547258074768E-2</v>
      </c>
      <c r="L73" s="52">
        <f t="shared" si="48"/>
        <v>0.23881934334106017</v>
      </c>
      <c r="N73" s="40">
        <f t="shared" si="49"/>
        <v>0.54560414708017579</v>
      </c>
      <c r="O73" s="143">
        <f t="shared" si="50"/>
        <v>0.63262728129755486</v>
      </c>
      <c r="P73" s="52">
        <f t="shared" si="55"/>
        <v>0.15949866708874397</v>
      </c>
    </row>
    <row r="74" spans="1:16" ht="20.100000000000001" customHeight="1" x14ac:dyDescent="0.25">
      <c r="A74" s="38" t="s">
        <v>156</v>
      </c>
      <c r="B74" s="19">
        <v>15847.28</v>
      </c>
      <c r="C74" s="140">
        <v>9597.34</v>
      </c>
      <c r="D74" s="247">
        <f t="shared" si="51"/>
        <v>2.7565643409748094E-2</v>
      </c>
      <c r="E74" s="215">
        <f t="shared" si="52"/>
        <v>1.5661950672298502E-2</v>
      </c>
      <c r="F74" s="52">
        <f t="shared" si="47"/>
        <v>-0.39438566113553875</v>
      </c>
      <c r="H74" s="19">
        <v>3064.53</v>
      </c>
      <c r="I74" s="140">
        <v>2237.9799999999996</v>
      </c>
      <c r="J74" s="214">
        <f t="shared" si="53"/>
        <v>4.3505542185546281E-2</v>
      </c>
      <c r="K74" s="215">
        <f t="shared" si="54"/>
        <v>2.7703594146393628E-2</v>
      </c>
      <c r="L74" s="52">
        <f t="shared" si="48"/>
        <v>-0.26971509497378082</v>
      </c>
      <c r="N74" s="40">
        <f t="shared" si="49"/>
        <v>1.9337892685684863</v>
      </c>
      <c r="O74" s="143">
        <f t="shared" si="50"/>
        <v>2.3318752904450606</v>
      </c>
      <c r="P74" s="52">
        <f t="shared" si="55"/>
        <v>0.20585801583812843</v>
      </c>
    </row>
    <row r="75" spans="1:16" ht="20.100000000000001" customHeight="1" x14ac:dyDescent="0.25">
      <c r="A75" s="38" t="s">
        <v>169</v>
      </c>
      <c r="B75" s="19">
        <v>25585.02</v>
      </c>
      <c r="C75" s="140">
        <v>24380.679999999997</v>
      </c>
      <c r="D75" s="247">
        <f t="shared" si="51"/>
        <v>4.4504011915689833E-2</v>
      </c>
      <c r="E75" s="215">
        <f t="shared" si="52"/>
        <v>3.9786962587247572E-2</v>
      </c>
      <c r="F75" s="52">
        <f t="shared" si="47"/>
        <v>-4.707207576933705E-2</v>
      </c>
      <c r="H75" s="19">
        <v>2137.8310000000001</v>
      </c>
      <c r="I75" s="140">
        <v>2210.4570000000003</v>
      </c>
      <c r="J75" s="214">
        <f t="shared" si="53"/>
        <v>3.0349677358703812E-2</v>
      </c>
      <c r="K75" s="215">
        <f t="shared" si="54"/>
        <v>2.7362891360090281E-2</v>
      </c>
      <c r="L75" s="52">
        <f t="shared" si="48"/>
        <v>3.3971815358650986E-2</v>
      </c>
      <c r="N75" s="40">
        <f t="shared" si="49"/>
        <v>0.83557917875381782</v>
      </c>
      <c r="O75" s="143">
        <f t="shared" si="50"/>
        <v>0.90664288280720662</v>
      </c>
      <c r="P75" s="52">
        <f t="shared" si="55"/>
        <v>8.5047241315147598E-2</v>
      </c>
    </row>
    <row r="76" spans="1:16" ht="20.100000000000001" customHeight="1" x14ac:dyDescent="0.25">
      <c r="A76" s="38" t="s">
        <v>168</v>
      </c>
      <c r="B76" s="19">
        <v>8533.07</v>
      </c>
      <c r="C76" s="140">
        <v>9159.6399999999976</v>
      </c>
      <c r="D76" s="247">
        <f t="shared" si="51"/>
        <v>1.4842898264586677E-2</v>
      </c>
      <c r="E76" s="215">
        <f t="shared" si="52"/>
        <v>1.49476656923702E-2</v>
      </c>
      <c r="F76" s="52">
        <f t="shared" si="47"/>
        <v>7.342843783069844E-2</v>
      </c>
      <c r="H76" s="19">
        <v>1227.5299999999997</v>
      </c>
      <c r="I76" s="140">
        <v>1745.2710000000002</v>
      </c>
      <c r="J76" s="214">
        <f t="shared" si="53"/>
        <v>1.7426606428725976E-2</v>
      </c>
      <c r="K76" s="215">
        <f t="shared" si="54"/>
        <v>2.1604428752477936E-2</v>
      </c>
      <c r="L76" s="52">
        <f t="shared" si="48"/>
        <v>0.42177462057953824</v>
      </c>
      <c r="N76" s="40">
        <f t="shared" si="49"/>
        <v>1.4385561116925092</v>
      </c>
      <c r="O76" s="143">
        <f t="shared" si="50"/>
        <v>1.9053925700136691</v>
      </c>
      <c r="P76" s="52">
        <f t="shared" si="55"/>
        <v>0.32451737859005814</v>
      </c>
    </row>
    <row r="77" spans="1:16" ht="20.100000000000001" customHeight="1" x14ac:dyDescent="0.25">
      <c r="A77" s="38" t="s">
        <v>166</v>
      </c>
      <c r="B77" s="19">
        <v>4199.47</v>
      </c>
      <c r="C77" s="140">
        <v>5270.9699999999993</v>
      </c>
      <c r="D77" s="247">
        <f t="shared" si="51"/>
        <v>7.3047925277987666E-3</v>
      </c>
      <c r="E77" s="215">
        <f t="shared" si="52"/>
        <v>8.6017242418383877E-3</v>
      </c>
      <c r="F77" s="52">
        <f t="shared" si="47"/>
        <v>0.25515124527618938</v>
      </c>
      <c r="H77" s="19">
        <v>982.26</v>
      </c>
      <c r="I77" s="140">
        <v>1364.7599999999998</v>
      </c>
      <c r="J77" s="214">
        <f t="shared" si="53"/>
        <v>1.3944635512517315E-2</v>
      </c>
      <c r="K77" s="215">
        <f t="shared" si="54"/>
        <v>1.6894144338748411E-2</v>
      </c>
      <c r="L77" s="52">
        <f t="shared" si="48"/>
        <v>0.38940809968847329</v>
      </c>
      <c r="N77" s="40">
        <f t="shared" si="49"/>
        <v>2.3390094464301443</v>
      </c>
      <c r="O77" s="143">
        <f t="shared" si="50"/>
        <v>2.5892008491795626</v>
      </c>
      <c r="P77" s="52">
        <f t="shared" si="55"/>
        <v>0.10696468247756194</v>
      </c>
    </row>
    <row r="78" spans="1:16" ht="20.100000000000001" customHeight="1" x14ac:dyDescent="0.25">
      <c r="A78" s="38" t="s">
        <v>163</v>
      </c>
      <c r="B78" s="19">
        <v>15225.399999999998</v>
      </c>
      <c r="C78" s="140">
        <v>8825.4700000000012</v>
      </c>
      <c r="D78" s="247">
        <f t="shared" si="51"/>
        <v>2.6483910625090146E-2</v>
      </c>
      <c r="E78" s="215">
        <f t="shared" si="52"/>
        <v>1.4402331875274845E-2</v>
      </c>
      <c r="F78" s="52">
        <f t="shared" si="47"/>
        <v>-0.42034560668356807</v>
      </c>
      <c r="H78" s="19">
        <v>1981.3679999999997</v>
      </c>
      <c r="I78" s="140">
        <v>1351.6849999999999</v>
      </c>
      <c r="J78" s="214">
        <f t="shared" si="53"/>
        <v>2.8128453338388416E-2</v>
      </c>
      <c r="K78" s="215">
        <f t="shared" si="54"/>
        <v>1.6732291018582864E-2</v>
      </c>
      <c r="L78" s="52">
        <f t="shared" si="48"/>
        <v>-0.31780214478077767</v>
      </c>
      <c r="N78" s="40">
        <f t="shared" si="49"/>
        <v>1.3013569430031393</v>
      </c>
      <c r="O78" s="143">
        <f t="shared" si="50"/>
        <v>1.5315728227505163</v>
      </c>
      <c r="P78" s="52">
        <f t="shared" si="55"/>
        <v>0.1769044849571465</v>
      </c>
    </row>
    <row r="79" spans="1:16" ht="20.100000000000001" customHeight="1" x14ac:dyDescent="0.25">
      <c r="A79" s="38" t="s">
        <v>159</v>
      </c>
      <c r="B79" s="19">
        <v>8091.0000000000009</v>
      </c>
      <c r="C79" s="140">
        <v>5777.5800000000017</v>
      </c>
      <c r="D79" s="247">
        <f t="shared" si="51"/>
        <v>1.4073937030725264E-2</v>
      </c>
      <c r="E79" s="215">
        <f t="shared" si="52"/>
        <v>9.4284638207314114E-3</v>
      </c>
      <c r="F79" s="52">
        <f t="shared" si="47"/>
        <v>-0.28592510196514631</v>
      </c>
      <c r="H79" s="19">
        <v>1761.6299999999999</v>
      </c>
      <c r="I79" s="140">
        <v>1278.2090000000001</v>
      </c>
      <c r="J79" s="214">
        <f t="shared" si="53"/>
        <v>2.5008946977293056E-2</v>
      </c>
      <c r="K79" s="215">
        <f t="shared" si="54"/>
        <v>1.5822743442867077E-2</v>
      </c>
      <c r="L79" s="52">
        <f t="shared" si="48"/>
        <v>-0.27441687528028014</v>
      </c>
      <c r="N79" s="40">
        <f t="shared" ref="N79:N83" si="56">(H79/B79)*10</f>
        <v>2.1772710418984054</v>
      </c>
      <c r="O79" s="143">
        <f t="shared" ref="O79:O83" si="57">(I79/C79)*10</f>
        <v>2.2123605384953557</v>
      </c>
      <c r="P79" s="52">
        <f t="shared" ref="P79:P83" si="58">(O79-N79)/N79</f>
        <v>1.6116273960248492E-2</v>
      </c>
    </row>
    <row r="80" spans="1:16" ht="20.100000000000001" customHeight="1" x14ac:dyDescent="0.25">
      <c r="A80" s="38" t="s">
        <v>161</v>
      </c>
      <c r="B80" s="19">
        <v>1824.2199999999998</v>
      </c>
      <c r="C80" s="140">
        <v>2586.650000000001</v>
      </c>
      <c r="D80" s="247">
        <f t="shared" si="51"/>
        <v>3.1731500939549667E-3</v>
      </c>
      <c r="E80" s="215">
        <f t="shared" si="52"/>
        <v>4.2211680222333419E-3</v>
      </c>
      <c r="F80" s="52">
        <f t="shared" si="47"/>
        <v>0.41794849305456649</v>
      </c>
      <c r="H80" s="19">
        <v>487.67700000000002</v>
      </c>
      <c r="I80" s="140">
        <v>1130.6420000000003</v>
      </c>
      <c r="J80" s="214">
        <f t="shared" si="53"/>
        <v>6.9232973070652449E-3</v>
      </c>
      <c r="K80" s="215">
        <f t="shared" si="54"/>
        <v>1.399603530543919E-2</v>
      </c>
      <c r="L80" s="52">
        <f t="shared" si="48"/>
        <v>1.3184238748187842</v>
      </c>
      <c r="N80" s="40">
        <f t="shared" si="56"/>
        <v>2.6733453201916442</v>
      </c>
      <c r="O80" s="143">
        <f t="shared" si="57"/>
        <v>4.3710668238841741</v>
      </c>
      <c r="P80" s="52">
        <f t="shared" si="58"/>
        <v>0.63505507158754382</v>
      </c>
    </row>
    <row r="81" spans="1:16" ht="20.100000000000001" customHeight="1" x14ac:dyDescent="0.25">
      <c r="A81" s="38" t="s">
        <v>175</v>
      </c>
      <c r="B81" s="19">
        <v>41175.490000000013</v>
      </c>
      <c r="C81" s="140">
        <v>34094.959999999999</v>
      </c>
      <c r="D81" s="247">
        <f t="shared" si="51"/>
        <v>7.1622945676586072E-2</v>
      </c>
      <c r="E81" s="215">
        <f t="shared" si="52"/>
        <v>5.5639748273374763E-2</v>
      </c>
      <c r="F81" s="52">
        <f t="shared" si="47"/>
        <v>-0.17195982367180115</v>
      </c>
      <c r="H81" s="19">
        <v>1239.2669999999998</v>
      </c>
      <c r="I81" s="140">
        <v>1078.55</v>
      </c>
      <c r="J81" s="214">
        <f t="shared" si="53"/>
        <v>1.7593230527244104E-2</v>
      </c>
      <c r="K81" s="215">
        <f t="shared" si="54"/>
        <v>1.3351196823292815E-2</v>
      </c>
      <c r="L81" s="52">
        <f t="shared" si="48"/>
        <v>-0.12968714570790629</v>
      </c>
      <c r="N81" s="40">
        <f t="shared" si="56"/>
        <v>0.30097201029058779</v>
      </c>
      <c r="O81" s="143">
        <f t="shared" si="57"/>
        <v>0.3163370773862178</v>
      </c>
      <c r="P81" s="52">
        <f t="shared" si="58"/>
        <v>5.1051481766676829E-2</v>
      </c>
    </row>
    <row r="82" spans="1:16" ht="20.100000000000001" customHeight="1" x14ac:dyDescent="0.25">
      <c r="A82" s="38" t="s">
        <v>208</v>
      </c>
      <c r="B82" s="19">
        <v>38.099999999999987</v>
      </c>
      <c r="C82" s="140">
        <v>104.22</v>
      </c>
      <c r="D82" s="247">
        <f t="shared" si="51"/>
        <v>6.6273266700115233E-5</v>
      </c>
      <c r="E82" s="215">
        <f t="shared" si="52"/>
        <v>1.700771775374166E-4</v>
      </c>
      <c r="F82" s="52">
        <f t="shared" si="47"/>
        <v>1.7354330708661425</v>
      </c>
      <c r="H82" s="19">
        <v>562.99900000000002</v>
      </c>
      <c r="I82" s="140">
        <v>664.24099999999999</v>
      </c>
      <c r="J82" s="214">
        <f t="shared" si="53"/>
        <v>7.9926046555003124E-3</v>
      </c>
      <c r="K82" s="215">
        <f t="shared" si="54"/>
        <v>8.2225324084194921E-3</v>
      </c>
      <c r="L82" s="52">
        <f t="shared" si="48"/>
        <v>0.17982625191163742</v>
      </c>
      <c r="N82" s="40">
        <f t="shared" si="56"/>
        <v>147.76876640419954</v>
      </c>
      <c r="O82" s="143">
        <f t="shared" si="57"/>
        <v>63.734503933985792</v>
      </c>
      <c r="P82" s="52">
        <f t="shared" si="58"/>
        <v>-0.56868758205878556</v>
      </c>
    </row>
    <row r="83" spans="1:16" ht="20.100000000000001" customHeight="1" x14ac:dyDescent="0.25">
      <c r="A83" s="38" t="s">
        <v>219</v>
      </c>
      <c r="B83" s="19">
        <v>5897.33</v>
      </c>
      <c r="C83" s="140">
        <v>4624.26</v>
      </c>
      <c r="D83" s="247">
        <f t="shared" si="51"/>
        <v>1.0258144984477444E-2</v>
      </c>
      <c r="E83" s="215">
        <f t="shared" si="52"/>
        <v>7.5463547207750351E-3</v>
      </c>
      <c r="F83" s="52">
        <f t="shared" si="47"/>
        <v>-0.21587226761941417</v>
      </c>
      <c r="H83" s="19">
        <v>840.47899999999993</v>
      </c>
      <c r="I83" s="140">
        <v>610.43200000000002</v>
      </c>
      <c r="J83" s="214">
        <f t="shared" si="53"/>
        <v>1.1931844227521266E-2</v>
      </c>
      <c r="K83" s="215">
        <f t="shared" si="54"/>
        <v>7.5564394596785312E-3</v>
      </c>
      <c r="L83" s="52">
        <f t="shared" si="48"/>
        <v>-0.27370939666547284</v>
      </c>
      <c r="N83" s="40">
        <f t="shared" si="56"/>
        <v>1.4251856348550953</v>
      </c>
      <c r="O83" s="143">
        <f t="shared" si="57"/>
        <v>1.3200641832422915</v>
      </c>
      <c r="P83" s="52">
        <f t="shared" si="58"/>
        <v>-7.375983102965529E-2</v>
      </c>
    </row>
    <row r="84" spans="1:16" ht="20.100000000000001" customHeight="1" x14ac:dyDescent="0.25">
      <c r="A84" s="38" t="s">
        <v>167</v>
      </c>
      <c r="B84" s="19">
        <v>5582.98</v>
      </c>
      <c r="C84" s="140">
        <v>4589.5499999999993</v>
      </c>
      <c r="D84" s="247">
        <f t="shared" si="51"/>
        <v>9.7113470478060217E-3</v>
      </c>
      <c r="E84" s="215">
        <f t="shared" si="52"/>
        <v>7.4897112854236262E-3</v>
      </c>
      <c r="F84" s="52">
        <f t="shared" si="47"/>
        <v>-0.17793902181272372</v>
      </c>
      <c r="H84" s="19">
        <v>598.34299999999985</v>
      </c>
      <c r="I84" s="140">
        <v>563.6049999999999</v>
      </c>
      <c r="J84" s="214">
        <f t="shared" si="53"/>
        <v>8.4943650830392632E-3</v>
      </c>
      <c r="K84" s="215">
        <f t="shared" si="54"/>
        <v>6.9767755649640219E-3</v>
      </c>
      <c r="L84" s="52">
        <f t="shared" si="48"/>
        <v>-5.8057000750405624E-2</v>
      </c>
      <c r="N84" s="40">
        <f t="shared" ref="N84" si="59">(H84/B84)*10</f>
        <v>1.0717269271965866</v>
      </c>
      <c r="O84" s="143">
        <f t="shared" ref="O84" si="60">(I84/C84)*10</f>
        <v>1.2280179974071532</v>
      </c>
      <c r="P84" s="52">
        <f t="shared" ref="P84" si="61">(O84-N84)/N84</f>
        <v>0.14583105662875467</v>
      </c>
    </row>
    <row r="85" spans="1:16" ht="20.100000000000001" customHeight="1" x14ac:dyDescent="0.25">
      <c r="A85" s="38" t="s">
        <v>220</v>
      </c>
      <c r="B85" s="19">
        <v>2541.4600000000005</v>
      </c>
      <c r="C85" s="140">
        <v>2331.04</v>
      </c>
      <c r="D85" s="247">
        <f t="shared" si="51"/>
        <v>4.4207573855032795E-3</v>
      </c>
      <c r="E85" s="215">
        <f t="shared" si="52"/>
        <v>3.8040366909117213E-3</v>
      </c>
      <c r="F85" s="52">
        <f t="shared" si="47"/>
        <v>-8.2794928899136908E-2</v>
      </c>
      <c r="H85" s="19">
        <v>562.77600000000007</v>
      </c>
      <c r="I85" s="140">
        <v>542.02100000000007</v>
      </c>
      <c r="J85" s="214">
        <f t="shared" si="53"/>
        <v>7.9894388402179106E-3</v>
      </c>
      <c r="K85" s="215">
        <f t="shared" si="54"/>
        <v>6.7095907035909282E-3</v>
      </c>
      <c r="L85" s="52">
        <f t="shared" si="48"/>
        <v>-3.6879682147070936E-2</v>
      </c>
      <c r="N85" s="40">
        <f t="shared" ref="N85" si="62">(H85/B85)*10</f>
        <v>2.2143807103003783</v>
      </c>
      <c r="O85" s="143">
        <f t="shared" ref="O85" si="63">(I85/C85)*10</f>
        <v>2.32523251424257</v>
      </c>
      <c r="P85" s="52">
        <f t="shared" ref="P85" si="64">(O85-N85)/N85</f>
        <v>5.0059957362595893E-2</v>
      </c>
    </row>
    <row r="86" spans="1:16" ht="20.100000000000001" customHeight="1" x14ac:dyDescent="0.25">
      <c r="A86" s="38" t="s">
        <v>170</v>
      </c>
      <c r="B86" s="19">
        <v>902.55999999999983</v>
      </c>
      <c r="C86" s="140">
        <v>2093</v>
      </c>
      <c r="D86" s="247">
        <f t="shared" si="51"/>
        <v>1.5699632439069818E-3</v>
      </c>
      <c r="E86" s="215">
        <f t="shared" si="52"/>
        <v>3.4155779369201013E-3</v>
      </c>
      <c r="F86" s="52">
        <f t="shared" si="47"/>
        <v>1.3189594043609292</v>
      </c>
      <c r="H86" s="19">
        <v>244.74199999999996</v>
      </c>
      <c r="I86" s="140">
        <v>526.11400000000003</v>
      </c>
      <c r="J86" s="214">
        <f t="shared" si="53"/>
        <v>3.4744751741947267E-3</v>
      </c>
      <c r="K86" s="215">
        <f t="shared" si="54"/>
        <v>6.5126805113252762E-3</v>
      </c>
      <c r="L86" s="52">
        <f t="shared" ref="L86:L88" si="65">(I86-H86)/H86</f>
        <v>1.1496678134525342</v>
      </c>
      <c r="N86" s="40">
        <f t="shared" ref="N86" si="66">(H86/B86)*10</f>
        <v>2.711642439283815</v>
      </c>
      <c r="O86" s="143">
        <f t="shared" ref="O86" si="67">(I86/C86)*10</f>
        <v>2.5136837075967513</v>
      </c>
      <c r="P86" s="52">
        <f t="shared" ref="P86" si="68">(O86-N86)/N86</f>
        <v>-7.3003257663774995E-2</v>
      </c>
    </row>
    <row r="87" spans="1:16" ht="20.100000000000001" customHeight="1" x14ac:dyDescent="0.25">
      <c r="A87" s="38" t="s">
        <v>164</v>
      </c>
      <c r="B87" s="19">
        <v>18735.979999999996</v>
      </c>
      <c r="C87" s="140">
        <v>3644.86</v>
      </c>
      <c r="D87" s="247">
        <f t="shared" si="51"/>
        <v>3.2590409433806429E-2</v>
      </c>
      <c r="E87" s="215">
        <f t="shared" si="52"/>
        <v>5.94806660256216E-3</v>
      </c>
      <c r="F87" s="52">
        <f t="shared" si="47"/>
        <v>-0.8054620041225492</v>
      </c>
      <c r="H87" s="19">
        <v>3538.5059999999994</v>
      </c>
      <c r="I87" s="140">
        <v>450.58400000000012</v>
      </c>
      <c r="J87" s="214">
        <f t="shared" si="53"/>
        <v>5.0234333505238517E-2</v>
      </c>
      <c r="K87" s="215">
        <f t="shared" si="54"/>
        <v>5.5777068002657009E-3</v>
      </c>
      <c r="L87" s="52">
        <f t="shared" si="65"/>
        <v>-0.87266264349982725</v>
      </c>
      <c r="N87" s="40">
        <f t="shared" ref="N87:N88" si="69">(H87/B87)*10</f>
        <v>1.8886153806739761</v>
      </c>
      <c r="O87" s="143">
        <f t="shared" ref="O87:O88" si="70">(I87/C87)*10</f>
        <v>1.2362175776298681</v>
      </c>
      <c r="P87" s="52">
        <f t="shared" ref="P87:P88" si="71">(O87-N87)/N87</f>
        <v>-0.34543709096094072</v>
      </c>
    </row>
    <row r="88" spans="1:16" ht="20.100000000000001" customHeight="1" x14ac:dyDescent="0.25">
      <c r="A88" s="38" t="s">
        <v>212</v>
      </c>
      <c r="B88" s="19">
        <v>1972.01</v>
      </c>
      <c r="C88" s="140">
        <v>1624.4099999999999</v>
      </c>
      <c r="D88" s="247">
        <f t="shared" si="51"/>
        <v>3.4302242694302957E-3</v>
      </c>
      <c r="E88" s="215">
        <f t="shared" si="52"/>
        <v>2.6508834001492507E-3</v>
      </c>
      <c r="F88" s="52">
        <f>(C88-B88)/B88</f>
        <v>-0.17626685463055469</v>
      </c>
      <c r="H88" s="19">
        <v>485.00599999999991</v>
      </c>
      <c r="I88" s="140">
        <v>377.31600000000009</v>
      </c>
      <c r="J88" s="214">
        <f t="shared" si="53"/>
        <v>6.8853785060818641E-3</v>
      </c>
      <c r="K88" s="215">
        <f t="shared" si="54"/>
        <v>4.6707340230657396E-3</v>
      </c>
      <c r="L88" s="52">
        <f t="shared" si="65"/>
        <v>-0.22203849024548117</v>
      </c>
      <c r="N88" s="40">
        <f t="shared" si="69"/>
        <v>2.459450002789032</v>
      </c>
      <c r="O88" s="143">
        <f t="shared" si="70"/>
        <v>2.3227879660923052</v>
      </c>
      <c r="P88" s="52">
        <f t="shared" si="71"/>
        <v>-5.5566096705259797E-2</v>
      </c>
    </row>
    <row r="89" spans="1:16" ht="20.100000000000001" customHeight="1" x14ac:dyDescent="0.25">
      <c r="A89" s="38" t="s">
        <v>176</v>
      </c>
      <c r="B89" s="19">
        <v>2317.84</v>
      </c>
      <c r="C89" s="140">
        <v>1637.2199999999998</v>
      </c>
      <c r="D89" s="247">
        <f t="shared" si="51"/>
        <v>4.0317802752807119E-3</v>
      </c>
      <c r="E89" s="215">
        <f t="shared" si="52"/>
        <v>2.6717881079237112E-3</v>
      </c>
      <c r="F89" s="52">
        <f t="shared" ref="F89:F94" si="72">(C89-B89)/B89</f>
        <v>-0.29364408242156503</v>
      </c>
      <c r="H89" s="19">
        <v>433.59599999999995</v>
      </c>
      <c r="I89" s="140">
        <v>318.59899999999993</v>
      </c>
      <c r="J89" s="214">
        <f t="shared" si="53"/>
        <v>6.1555374133991578E-3</v>
      </c>
      <c r="K89" s="215">
        <f t="shared" si="54"/>
        <v>3.9438857324224806E-3</v>
      </c>
      <c r="L89" s="52">
        <f t="shared" ref="L89:L94" si="73">(I89-H89)/H89</f>
        <v>-0.26521693004548019</v>
      </c>
      <c r="N89" s="40">
        <f t="shared" ref="N89:N94" si="74">(H89/B89)*10</f>
        <v>1.8706899527145959</v>
      </c>
      <c r="O89" s="143">
        <f t="shared" ref="O89:O94" si="75">(I89/C89)*10</f>
        <v>1.9459754950464812</v>
      </c>
      <c r="P89" s="52">
        <f t="shared" ref="P89:P94" si="76">(O89-N89)/N89</f>
        <v>4.0244799638035608E-2</v>
      </c>
    </row>
    <row r="90" spans="1:16" ht="20.100000000000001" customHeight="1" x14ac:dyDescent="0.25">
      <c r="A90" s="38" t="s">
        <v>160</v>
      </c>
      <c r="B90" s="19">
        <v>60.620000000000005</v>
      </c>
      <c r="C90" s="140">
        <v>192.54999999999995</v>
      </c>
      <c r="D90" s="247">
        <f t="shared" si="51"/>
        <v>1.0544581174175818E-4</v>
      </c>
      <c r="E90" s="215">
        <f t="shared" si="52"/>
        <v>3.142233787644364E-4</v>
      </c>
      <c r="F90" s="52">
        <f t="shared" si="72"/>
        <v>2.1763444407786201</v>
      </c>
      <c r="H90" s="19">
        <v>82.461999999999989</v>
      </c>
      <c r="I90" s="140">
        <v>283.858</v>
      </c>
      <c r="J90" s="214">
        <f t="shared" si="53"/>
        <v>1.1706702233962522E-3</v>
      </c>
      <c r="K90" s="215">
        <f t="shared" si="54"/>
        <v>3.5138324860843279E-3</v>
      </c>
      <c r="L90" s="52">
        <f t="shared" si="73"/>
        <v>2.4422885692803962</v>
      </c>
      <c r="N90" s="40">
        <f t="shared" si="74"/>
        <v>13.603101286704057</v>
      </c>
      <c r="O90" s="143">
        <f t="shared" si="75"/>
        <v>14.742041028304341</v>
      </c>
      <c r="P90" s="52">
        <f t="shared" si="76"/>
        <v>8.3726476602324976E-2</v>
      </c>
    </row>
    <row r="91" spans="1:16" ht="20.100000000000001" customHeight="1" x14ac:dyDescent="0.25">
      <c r="A91" s="38" t="s">
        <v>173</v>
      </c>
      <c r="B91" s="19">
        <v>1327.69</v>
      </c>
      <c r="C91" s="140">
        <v>1520.32</v>
      </c>
      <c r="D91" s="247">
        <f t="shared" si="51"/>
        <v>2.309458096196221E-3</v>
      </c>
      <c r="E91" s="215">
        <f t="shared" si="52"/>
        <v>2.4810183703097796E-3</v>
      </c>
      <c r="F91" s="52">
        <f t="shared" si="72"/>
        <v>0.14508657894538626</v>
      </c>
      <c r="H91" s="19">
        <v>216.01900000000001</v>
      </c>
      <c r="I91" s="140">
        <v>279.029</v>
      </c>
      <c r="J91" s="214">
        <f t="shared" si="53"/>
        <v>3.0667096479328059E-3</v>
      </c>
      <c r="K91" s="215">
        <f t="shared" si="54"/>
        <v>3.4540550724644855E-3</v>
      </c>
      <c r="L91" s="52">
        <f t="shared" si="73"/>
        <v>0.29168730528333153</v>
      </c>
      <c r="N91" s="40">
        <f t="shared" si="74"/>
        <v>1.6270288998184816</v>
      </c>
      <c r="O91" s="143">
        <f t="shared" si="75"/>
        <v>1.8353307198484532</v>
      </c>
      <c r="P91" s="52">
        <f t="shared" si="76"/>
        <v>0.1280258882022382</v>
      </c>
    </row>
    <row r="92" spans="1:16" ht="20.100000000000001" customHeight="1" x14ac:dyDescent="0.25">
      <c r="A92" s="38" t="s">
        <v>221</v>
      </c>
      <c r="B92" s="19">
        <v>2786.3199999999997</v>
      </c>
      <c r="C92" s="140">
        <v>1918.7599999999998</v>
      </c>
      <c r="D92" s="247">
        <f t="shared" si="51"/>
        <v>4.846680537319294E-3</v>
      </c>
      <c r="E92" s="215">
        <f t="shared" si="52"/>
        <v>3.1312347454585826E-3</v>
      </c>
      <c r="F92" s="52">
        <f t="shared" si="72"/>
        <v>-0.31136409314077351</v>
      </c>
      <c r="H92" s="19">
        <v>328.03199999999993</v>
      </c>
      <c r="I92" s="140">
        <v>260.51100000000002</v>
      </c>
      <c r="J92" s="214">
        <f t="shared" si="53"/>
        <v>4.6569000839310152E-3</v>
      </c>
      <c r="K92" s="215">
        <f t="shared" si="54"/>
        <v>3.2248237315217975E-3</v>
      </c>
      <c r="L92" s="52">
        <f t="shared" si="73"/>
        <v>-0.2058366256950539</v>
      </c>
      <c r="N92" s="40">
        <f t="shared" si="74"/>
        <v>1.1772947830830629</v>
      </c>
      <c r="O92" s="143">
        <f t="shared" si="75"/>
        <v>1.3577049761304179</v>
      </c>
      <c r="P92" s="52">
        <f t="shared" si="76"/>
        <v>0.15324130849786183</v>
      </c>
    </row>
    <row r="93" spans="1:16" ht="20.100000000000001" customHeight="1" x14ac:dyDescent="0.25">
      <c r="A93" s="38" t="s">
        <v>222</v>
      </c>
      <c r="B93" s="19">
        <v>1789.2199999999998</v>
      </c>
      <c r="C93" s="140">
        <v>931.17000000000007</v>
      </c>
      <c r="D93" s="247">
        <f t="shared" si="51"/>
        <v>3.1122691402934435E-3</v>
      </c>
      <c r="E93" s="215">
        <f t="shared" si="52"/>
        <v>1.5195813222751511E-3</v>
      </c>
      <c r="F93" s="52">
        <f t="shared" si="72"/>
        <v>-0.47956651501771713</v>
      </c>
      <c r="H93" s="19">
        <v>493.82399999999996</v>
      </c>
      <c r="I93" s="140">
        <v>260.18200000000002</v>
      </c>
      <c r="J93" s="214">
        <f t="shared" si="53"/>
        <v>7.0105630763070371E-3</v>
      </c>
      <c r="K93" s="215">
        <f t="shared" si="54"/>
        <v>3.2207510934847447E-3</v>
      </c>
      <c r="L93" s="52">
        <f t="shared" si="73"/>
        <v>-0.47312807801969925</v>
      </c>
      <c r="N93" s="40">
        <f t="shared" si="74"/>
        <v>2.7599959759001131</v>
      </c>
      <c r="O93" s="143">
        <f t="shared" si="75"/>
        <v>2.7941407047048337</v>
      </c>
      <c r="P93" s="52">
        <f t="shared" si="76"/>
        <v>1.237129658987454E-2</v>
      </c>
    </row>
    <row r="94" spans="1:16" ht="20.100000000000001" customHeight="1" x14ac:dyDescent="0.25">
      <c r="A94" s="38" t="s">
        <v>223</v>
      </c>
      <c r="B94" s="19">
        <v>4262.68</v>
      </c>
      <c r="C94" s="140">
        <v>5401.64</v>
      </c>
      <c r="D94" s="247">
        <f t="shared" si="51"/>
        <v>7.414743530111477E-3</v>
      </c>
      <c r="E94" s="215">
        <f t="shared" si="52"/>
        <v>8.8149653163808392E-3</v>
      </c>
      <c r="F94" s="52">
        <f t="shared" si="72"/>
        <v>0.26719340884138615</v>
      </c>
      <c r="H94" s="19">
        <v>201.27199999999999</v>
      </c>
      <c r="I94" s="140">
        <v>248.607</v>
      </c>
      <c r="J94" s="214">
        <f t="shared" si="53"/>
        <v>2.8573541413428063E-3</v>
      </c>
      <c r="K94" s="215">
        <f t="shared" si="54"/>
        <v>3.0774660318467913E-3</v>
      </c>
      <c r="L94" s="52">
        <f t="shared" si="73"/>
        <v>0.23517925990699159</v>
      </c>
      <c r="N94" s="40">
        <f t="shared" si="74"/>
        <v>0.47217243611999959</v>
      </c>
      <c r="O94" s="143">
        <f t="shared" si="75"/>
        <v>0.46024355566087333</v>
      </c>
      <c r="P94" s="52">
        <f t="shared" si="76"/>
        <v>-2.5263822168760861E-2</v>
      </c>
    </row>
    <row r="95" spans="1:16" ht="20.100000000000001" customHeight="1" thickBot="1" x14ac:dyDescent="0.3">
      <c r="A95" s="8" t="s">
        <v>17</v>
      </c>
      <c r="B95" s="19">
        <f>B96-SUM(B68:B94)</f>
        <v>17942.930000000051</v>
      </c>
      <c r="C95" s="140">
        <f>C96-SUM(C68:C94)</f>
        <v>20136.229999999981</v>
      </c>
      <c r="D95" s="247">
        <f t="shared" si="51"/>
        <v>3.1210933996627357E-2</v>
      </c>
      <c r="E95" s="215">
        <f t="shared" si="52"/>
        <v>3.2860421844600377E-2</v>
      </c>
      <c r="F95" s="52">
        <f t="shared" ref="F95" si="77">(C95-B95)/B95</f>
        <v>0.1222375609780523</v>
      </c>
      <c r="H95" s="196">
        <f>H96-SUM(H68:H94)</f>
        <v>3083.5460000000021</v>
      </c>
      <c r="I95" s="119">
        <f>I96-SUM(I68:I94)</f>
        <v>3980.9100000000035</v>
      </c>
      <c r="J95" s="214">
        <f t="shared" si="53"/>
        <v>4.3775502469896713E-2</v>
      </c>
      <c r="K95" s="215">
        <f t="shared" si="54"/>
        <v>4.9279044036729544E-2</v>
      </c>
      <c r="L95" s="52">
        <f t="shared" ref="L95" si="78">(I95-H95)/H95</f>
        <v>0.29101690067214847</v>
      </c>
      <c r="N95" s="40">
        <f t="shared" ref="N95:N96" si="79">(H95/B95)*10</f>
        <v>1.7185298053327931</v>
      </c>
      <c r="O95" s="143">
        <f t="shared" ref="O95:O96" si="80">(I95/C95)*10</f>
        <v>1.9769887411893921</v>
      </c>
      <c r="P95" s="52">
        <f>(O95-N95)/N95</f>
        <v>0.15039537577676659</v>
      </c>
    </row>
    <row r="96" spans="1:16" ht="26.25" customHeight="1" thickBot="1" x14ac:dyDescent="0.3">
      <c r="A96" s="12" t="s">
        <v>18</v>
      </c>
      <c r="B96" s="17">
        <v>574892.43999999994</v>
      </c>
      <c r="C96" s="145">
        <v>612780.63</v>
      </c>
      <c r="D96" s="243">
        <f>SUM(D68:D95)</f>
        <v>1.0000000000000002</v>
      </c>
      <c r="E96" s="244">
        <f>SUM(E68:E95)</f>
        <v>0.99999999999999989</v>
      </c>
      <c r="F96" s="57">
        <f>(C96-B96)/B96</f>
        <v>6.590483256311401E-2</v>
      </c>
      <c r="G96" s="1"/>
      <c r="H96" s="17">
        <v>70439.990999999995</v>
      </c>
      <c r="I96" s="145">
        <v>80783.02</v>
      </c>
      <c r="J96" s="255">
        <f t="shared" si="53"/>
        <v>1</v>
      </c>
      <c r="K96" s="244">
        <f t="shared" si="54"/>
        <v>1</v>
      </c>
      <c r="L96" s="57">
        <f>(I96-H96)/H96</f>
        <v>0.14683461558079999</v>
      </c>
      <c r="M96" s="1"/>
      <c r="N96" s="37">
        <f t="shared" si="79"/>
        <v>1.2252725222826031</v>
      </c>
      <c r="O96" s="150">
        <f t="shared" si="80"/>
        <v>1.3183024404671539</v>
      </c>
      <c r="P96" s="57">
        <f>(O96-N96)/N96</f>
        <v>7.5925899334820773E-2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0" t="s">
        <v>16</v>
      </c>
      <c r="B3" s="348"/>
      <c r="C3" s="348"/>
      <c r="D3" s="351" t="s">
        <v>1</v>
      </c>
      <c r="E3" s="342"/>
      <c r="F3" s="351" t="s">
        <v>104</v>
      </c>
      <c r="G3" s="342"/>
      <c r="H3" s="130" t="s">
        <v>0</v>
      </c>
      <c r="J3" s="343" t="s">
        <v>19</v>
      </c>
      <c r="K3" s="342"/>
      <c r="L3" s="354" t="s">
        <v>104</v>
      </c>
      <c r="M3" s="355"/>
      <c r="N3" s="130" t="s">
        <v>0</v>
      </c>
      <c r="P3" s="341" t="s">
        <v>22</v>
      </c>
      <c r="Q3" s="342"/>
      <c r="R3" s="130" t="s">
        <v>0</v>
      </c>
    </row>
    <row r="4" spans="1:18" x14ac:dyDescent="0.25">
      <c r="A4" s="349"/>
      <c r="B4" s="350"/>
      <c r="C4" s="350"/>
      <c r="D4" s="352" t="s">
        <v>180</v>
      </c>
      <c r="E4" s="344"/>
      <c r="F4" s="352" t="str">
        <f>D4</f>
        <v>jan-out</v>
      </c>
      <c r="G4" s="344"/>
      <c r="H4" s="131" t="s">
        <v>138</v>
      </c>
      <c r="J4" s="339" t="str">
        <f>D4</f>
        <v>jan-out</v>
      </c>
      <c r="K4" s="344"/>
      <c r="L4" s="345" t="str">
        <f>D4</f>
        <v>jan-out</v>
      </c>
      <c r="M4" s="346"/>
      <c r="N4" s="131" t="str">
        <f>H4</f>
        <v>2022/2021</v>
      </c>
      <c r="P4" s="339" t="str">
        <f>D4</f>
        <v>jan-out</v>
      </c>
      <c r="Q4" s="340"/>
      <c r="R4" s="131" t="str">
        <f>N4</f>
        <v>2022/2021</v>
      </c>
    </row>
    <row r="5" spans="1:18" ht="19.5" customHeight="1" thickBot="1" x14ac:dyDescent="0.3">
      <c r="A5" s="331"/>
      <c r="B5" s="356"/>
      <c r="C5" s="356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6665.7100000000037</v>
      </c>
      <c r="E6" s="147">
        <v>5196.5600000000077</v>
      </c>
      <c r="F6" s="248">
        <f>D6/D8</f>
        <v>0.4238496711620256</v>
      </c>
      <c r="G6" s="256">
        <f>E6/E8</f>
        <v>0.30462027980308487</v>
      </c>
      <c r="H6" s="165">
        <f>(E6-D6)/D6</f>
        <v>-0.22040412799236619</v>
      </c>
      <c r="I6" s="1"/>
      <c r="J6" s="19">
        <v>3701.8919999999976</v>
      </c>
      <c r="K6" s="147">
        <v>3078.7080000000024</v>
      </c>
      <c r="L6" s="247">
        <f>J6/J8</f>
        <v>0.4558372325464472</v>
      </c>
      <c r="M6" s="246">
        <f>K6/K8</f>
        <v>0.31738920710429597</v>
      </c>
      <c r="N6" s="165">
        <f>(K6-J6)/J6</f>
        <v>-0.16834202618552774</v>
      </c>
      <c r="P6" s="27">
        <f t="shared" ref="P6:Q8" si="0">(J6/D6)*10</f>
        <v>5.5536349466148325</v>
      </c>
      <c r="Q6" s="152">
        <f t="shared" si="0"/>
        <v>5.9245115999815221</v>
      </c>
      <c r="R6" s="165">
        <f>(Q6-P6)/P6</f>
        <v>6.6780884399460588E-2</v>
      </c>
    </row>
    <row r="7" spans="1:18" ht="24" customHeight="1" thickBot="1" x14ac:dyDescent="0.3">
      <c r="A7" s="161" t="s">
        <v>21</v>
      </c>
      <c r="B7" s="1"/>
      <c r="C7" s="1"/>
      <c r="D7" s="117">
        <v>9060.8800000000047</v>
      </c>
      <c r="E7" s="140">
        <v>11862.580000000027</v>
      </c>
      <c r="F7" s="248">
        <f>D7/D8</f>
        <v>0.57615032883797446</v>
      </c>
      <c r="G7" s="228">
        <f>E7/E8</f>
        <v>0.69537972019691507</v>
      </c>
      <c r="H7" s="55">
        <f t="shared" ref="H7:H8" si="1">(E7-D7)/D7</f>
        <v>0.3092083771112763</v>
      </c>
      <c r="J7" s="19">
        <v>4419.1909999999989</v>
      </c>
      <c r="K7" s="140">
        <v>6621.3949999999977</v>
      </c>
      <c r="L7" s="247">
        <f>J7/J8</f>
        <v>0.54416276745355274</v>
      </c>
      <c r="M7" s="215">
        <f>K7/K8</f>
        <v>0.68261079289570414</v>
      </c>
      <c r="N7" s="102">
        <f t="shared" ref="N7:N8" si="2">(K7-J7)/J7</f>
        <v>0.49832740879495802</v>
      </c>
      <c r="P7" s="27">
        <f t="shared" si="0"/>
        <v>4.8772205348707818</v>
      </c>
      <c r="Q7" s="152">
        <f t="shared" si="0"/>
        <v>5.5817495013732108</v>
      </c>
      <c r="R7" s="102">
        <f t="shared" ref="R7:R8" si="3">(Q7-P7)/P7</f>
        <v>0.14445296485267403</v>
      </c>
    </row>
    <row r="8" spans="1:18" ht="26.25" customHeight="1" thickBot="1" x14ac:dyDescent="0.3">
      <c r="A8" s="12" t="s">
        <v>12</v>
      </c>
      <c r="B8" s="162"/>
      <c r="C8" s="162"/>
      <c r="D8" s="163">
        <v>15726.590000000007</v>
      </c>
      <c r="E8" s="145">
        <v>17059.140000000036</v>
      </c>
      <c r="F8" s="257">
        <f>SUM(F6:F7)</f>
        <v>1</v>
      </c>
      <c r="G8" s="258">
        <f>SUM(G6:G7)</f>
        <v>1</v>
      </c>
      <c r="H8" s="164">
        <f t="shared" si="1"/>
        <v>8.473229097980095E-2</v>
      </c>
      <c r="I8" s="1"/>
      <c r="J8" s="17">
        <v>8121.0829999999969</v>
      </c>
      <c r="K8" s="145">
        <v>9700.1029999999992</v>
      </c>
      <c r="L8" s="243">
        <f>SUM(L6:L7)</f>
        <v>1</v>
      </c>
      <c r="M8" s="244">
        <f>SUM(M6:M7)</f>
        <v>1</v>
      </c>
      <c r="N8" s="164">
        <f t="shared" si="2"/>
        <v>0.1944346585301496</v>
      </c>
      <c r="O8" s="1"/>
      <c r="P8" s="29">
        <f t="shared" si="0"/>
        <v>5.1639185608577529</v>
      </c>
      <c r="Q8" s="146">
        <f t="shared" si="0"/>
        <v>5.6861617877571664</v>
      </c>
      <c r="R8" s="164">
        <f t="shared" si="3"/>
        <v>0.1011331260833568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13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L5</f>
        <v>2022/2021</v>
      </c>
    </row>
    <row r="6" spans="1:16" ht="19.5" customHeight="1" thickBot="1" x14ac:dyDescent="0.3">
      <c r="A6" s="359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1374.5099999999998</v>
      </c>
      <c r="C7" s="147">
        <v>2229.0499999999997</v>
      </c>
      <c r="D7" s="247">
        <f>B7/$B$33</f>
        <v>8.7400383681395619E-2</v>
      </c>
      <c r="E7" s="246">
        <f>C7/$C$33</f>
        <v>0.13066602419582699</v>
      </c>
      <c r="F7" s="52">
        <f>(C7-B7)/B7</f>
        <v>0.62170518948570774</v>
      </c>
      <c r="H7" s="39">
        <v>758.90300000000002</v>
      </c>
      <c r="I7" s="147">
        <v>1280.8209999999997</v>
      </c>
      <c r="J7" s="247">
        <f>H7/$H$33</f>
        <v>9.3448496955393728E-2</v>
      </c>
      <c r="K7" s="246">
        <f>I7/$I$33</f>
        <v>0.13204199996639213</v>
      </c>
      <c r="L7" s="52">
        <f>(I7-H7)/H7</f>
        <v>0.68772688999779896</v>
      </c>
      <c r="N7" s="27">
        <f t="shared" ref="N7:N33" si="0">(H7/B7)*10</f>
        <v>5.5212621225018381</v>
      </c>
      <c r="O7" s="151">
        <f t="shared" ref="O7:O33" si="1">(I7/C7)*10</f>
        <v>5.7460397927368154</v>
      </c>
      <c r="P7" s="61">
        <f>(O7-N7)/N7</f>
        <v>4.0711283986843982E-2</v>
      </c>
    </row>
    <row r="8" spans="1:16" ht="20.100000000000001" customHeight="1" x14ac:dyDescent="0.25">
      <c r="A8" s="8" t="s">
        <v>155</v>
      </c>
      <c r="B8" s="19">
        <v>947.65</v>
      </c>
      <c r="C8" s="140">
        <v>1023.1200000000002</v>
      </c>
      <c r="D8" s="247">
        <f t="shared" ref="D8:D32" si="2">B8/$B$33</f>
        <v>6.0257818128405451E-2</v>
      </c>
      <c r="E8" s="215">
        <f t="shared" ref="E8:E32" si="3">C8/$C$33</f>
        <v>5.9974887362434462E-2</v>
      </c>
      <c r="F8" s="52">
        <f t="shared" ref="F8:F33" si="4">(C8-B8)/B8</f>
        <v>7.9639107265340847E-2</v>
      </c>
      <c r="H8" s="19">
        <v>971.81299999999999</v>
      </c>
      <c r="I8" s="140">
        <v>1118.1170000000004</v>
      </c>
      <c r="J8" s="247">
        <f t="shared" ref="J8:J32" si="5">H8/$H$33</f>
        <v>0.11966544363602732</v>
      </c>
      <c r="K8" s="215">
        <f t="shared" ref="K8:K32" si="6">I8/$I$33</f>
        <v>0.11526856982858852</v>
      </c>
      <c r="L8" s="52">
        <f t="shared" ref="L8:L31" si="7">(I8-H8)/H8</f>
        <v>0.15054748187151276</v>
      </c>
      <c r="N8" s="27">
        <f t="shared" si="0"/>
        <v>10.254978103730281</v>
      </c>
      <c r="O8" s="152">
        <f t="shared" si="1"/>
        <v>10.928503010399563</v>
      </c>
      <c r="P8" s="52">
        <f t="shared" ref="P8:P64" si="8">(O8-N8)/N8</f>
        <v>6.5677849319277004E-2</v>
      </c>
    </row>
    <row r="9" spans="1:16" ht="20.100000000000001" customHeight="1" x14ac:dyDescent="0.25">
      <c r="A9" s="8" t="s">
        <v>157</v>
      </c>
      <c r="B9" s="19">
        <v>1020.2400000000002</v>
      </c>
      <c r="C9" s="140">
        <v>2578.96</v>
      </c>
      <c r="D9" s="247">
        <f t="shared" si="2"/>
        <v>6.4873567632907081E-2</v>
      </c>
      <c r="E9" s="215">
        <f t="shared" si="3"/>
        <v>0.15117760918780196</v>
      </c>
      <c r="F9" s="52">
        <f t="shared" si="4"/>
        <v>1.5277973810083896</v>
      </c>
      <c r="H9" s="19">
        <v>350.12099999999998</v>
      </c>
      <c r="I9" s="140">
        <v>1095.556</v>
      </c>
      <c r="J9" s="247">
        <f t="shared" si="5"/>
        <v>4.311259963726511E-2</v>
      </c>
      <c r="K9" s="215">
        <f t="shared" si="6"/>
        <v>0.11294271823711569</v>
      </c>
      <c r="L9" s="52">
        <f t="shared" si="7"/>
        <v>2.1290782329537508</v>
      </c>
      <c r="N9" s="27">
        <f t="shared" ref="N9:N15" si="9">(H9/B9)*10</f>
        <v>3.4317513526229115</v>
      </c>
      <c r="O9" s="152">
        <f t="shared" ref="O9:O15" si="10">(I9/C9)*10</f>
        <v>4.2480534789217366</v>
      </c>
      <c r="P9" s="52">
        <f t="shared" ref="P9:P15" si="11">(O9-N9)/N9</f>
        <v>0.23786750333030965</v>
      </c>
    </row>
    <row r="10" spans="1:16" ht="20.100000000000001" customHeight="1" x14ac:dyDescent="0.25">
      <c r="A10" s="8" t="s">
        <v>189</v>
      </c>
      <c r="B10" s="19">
        <v>469.16000000000008</v>
      </c>
      <c r="C10" s="140">
        <v>721.4799999999999</v>
      </c>
      <c r="D10" s="247">
        <f t="shared" si="2"/>
        <v>2.9832277690204936E-2</v>
      </c>
      <c r="E10" s="215">
        <f t="shared" si="3"/>
        <v>4.2292870566746035E-2</v>
      </c>
      <c r="F10" s="52">
        <f t="shared" si="4"/>
        <v>0.53781226020973605</v>
      </c>
      <c r="H10" s="19">
        <v>757.6500000000002</v>
      </c>
      <c r="I10" s="140">
        <v>1081.2380000000001</v>
      </c>
      <c r="J10" s="247">
        <f t="shared" si="5"/>
        <v>9.3294207188868772E-2</v>
      </c>
      <c r="K10" s="215">
        <f t="shared" si="6"/>
        <v>0.11146665143658789</v>
      </c>
      <c r="L10" s="52">
        <f t="shared" si="7"/>
        <v>0.42709430475813337</v>
      </c>
      <c r="N10" s="27">
        <f t="shared" si="9"/>
        <v>16.149074942450341</v>
      </c>
      <c r="O10" s="152">
        <f t="shared" si="10"/>
        <v>14.98638908909464</v>
      </c>
      <c r="P10" s="52">
        <f t="shared" si="11"/>
        <v>-7.1997056023277287E-2</v>
      </c>
    </row>
    <row r="11" spans="1:16" ht="20.100000000000001" customHeight="1" x14ac:dyDescent="0.25">
      <c r="A11" s="8" t="s">
        <v>186</v>
      </c>
      <c r="B11" s="19">
        <v>1399.0900000000001</v>
      </c>
      <c r="C11" s="140">
        <v>1100.58</v>
      </c>
      <c r="D11" s="247">
        <f t="shared" si="2"/>
        <v>8.8963341703446205E-2</v>
      </c>
      <c r="E11" s="215">
        <f t="shared" si="3"/>
        <v>6.4515561745785543E-2</v>
      </c>
      <c r="F11" s="52">
        <f t="shared" si="4"/>
        <v>-0.21336011264464771</v>
      </c>
      <c r="H11" s="19">
        <v>601.11400000000003</v>
      </c>
      <c r="I11" s="140">
        <v>398.77699999999999</v>
      </c>
      <c r="J11" s="247">
        <f t="shared" si="5"/>
        <v>7.4018945502711875E-2</v>
      </c>
      <c r="K11" s="215">
        <f t="shared" si="6"/>
        <v>4.1110594392657497E-2</v>
      </c>
      <c r="L11" s="52">
        <f t="shared" si="7"/>
        <v>-0.33660337307066551</v>
      </c>
      <c r="N11" s="27">
        <f t="shared" si="9"/>
        <v>4.2964641302560942</v>
      </c>
      <c r="O11" s="152">
        <f t="shared" si="10"/>
        <v>3.6233349688346146</v>
      </c>
      <c r="P11" s="52">
        <f t="shared" si="11"/>
        <v>-0.15667049485674567</v>
      </c>
    </row>
    <row r="12" spans="1:16" ht="20.100000000000001" customHeight="1" x14ac:dyDescent="0.25">
      <c r="A12" s="8" t="s">
        <v>160</v>
      </c>
      <c r="B12" s="19">
        <v>29.539999999999992</v>
      </c>
      <c r="C12" s="140">
        <v>88.56</v>
      </c>
      <c r="D12" s="247">
        <f t="shared" si="2"/>
        <v>1.8783474357759685E-3</v>
      </c>
      <c r="E12" s="215">
        <f t="shared" si="3"/>
        <v>5.1913519673324688E-3</v>
      </c>
      <c r="F12" s="52">
        <f t="shared" si="4"/>
        <v>1.9979688557887618</v>
      </c>
      <c r="H12" s="19">
        <v>128.88300000000001</v>
      </c>
      <c r="I12" s="140">
        <v>384.71899999999994</v>
      </c>
      <c r="J12" s="247">
        <f t="shared" si="5"/>
        <v>1.5870173965713684E-2</v>
      </c>
      <c r="K12" s="215">
        <f t="shared" si="6"/>
        <v>3.9661331431222961E-2</v>
      </c>
      <c r="L12" s="52">
        <f t="shared" si="7"/>
        <v>1.9850251778745056</v>
      </c>
      <c r="N12" s="27">
        <f t="shared" si="9"/>
        <v>43.629993229519314</v>
      </c>
      <c r="O12" s="152">
        <f t="shared" si="10"/>
        <v>43.441621499548326</v>
      </c>
      <c r="P12" s="52">
        <f t="shared" si="11"/>
        <v>-4.3174824479124485E-3</v>
      </c>
    </row>
    <row r="13" spans="1:16" ht="20.100000000000001" customHeight="1" x14ac:dyDescent="0.25">
      <c r="A13" s="8" t="s">
        <v>161</v>
      </c>
      <c r="B13" s="19">
        <v>276.23</v>
      </c>
      <c r="C13" s="140">
        <v>604.66</v>
      </c>
      <c r="D13" s="247">
        <f t="shared" si="2"/>
        <v>1.7564519708341095E-2</v>
      </c>
      <c r="E13" s="215">
        <f t="shared" si="3"/>
        <v>3.5444928642358292E-2</v>
      </c>
      <c r="F13" s="52">
        <f t="shared" si="4"/>
        <v>1.1889729573181766</v>
      </c>
      <c r="H13" s="19">
        <v>181.25399999999996</v>
      </c>
      <c r="I13" s="140">
        <v>384.54299999999995</v>
      </c>
      <c r="J13" s="247">
        <f t="shared" si="5"/>
        <v>2.2318944406798935E-2</v>
      </c>
      <c r="K13" s="215">
        <f t="shared" si="6"/>
        <v>3.9643187293990606E-2</v>
      </c>
      <c r="L13" s="52">
        <f t="shared" si="7"/>
        <v>1.1215697308749051</v>
      </c>
      <c r="N13" s="27">
        <f t="shared" si="9"/>
        <v>6.5617058248560962</v>
      </c>
      <c r="O13" s="152">
        <f t="shared" si="10"/>
        <v>6.3596566665564112</v>
      </c>
      <c r="P13" s="52">
        <f t="shared" si="11"/>
        <v>-3.0792169550532413E-2</v>
      </c>
    </row>
    <row r="14" spans="1:16" ht="20.100000000000001" customHeight="1" x14ac:dyDescent="0.25">
      <c r="A14" s="8" t="s">
        <v>193</v>
      </c>
      <c r="B14" s="19">
        <v>2000.6399999999994</v>
      </c>
      <c r="C14" s="140">
        <v>705.86999999999989</v>
      </c>
      <c r="D14" s="247">
        <f t="shared" si="2"/>
        <v>0.12721384610395509</v>
      </c>
      <c r="E14" s="215">
        <f t="shared" si="3"/>
        <v>4.1377818577020879E-2</v>
      </c>
      <c r="F14" s="52">
        <f t="shared" si="4"/>
        <v>-0.64717790307101719</v>
      </c>
      <c r="H14" s="19">
        <v>1283.6370000000002</v>
      </c>
      <c r="I14" s="140">
        <v>366.60599999999999</v>
      </c>
      <c r="J14" s="247">
        <f t="shared" si="5"/>
        <v>0.15806229292324678</v>
      </c>
      <c r="K14" s="215">
        <f t="shared" si="6"/>
        <v>3.7794031671622472E-2</v>
      </c>
      <c r="L14" s="52">
        <f t="shared" si="7"/>
        <v>-0.71440056651529993</v>
      </c>
      <c r="N14" s="27">
        <f t="shared" si="9"/>
        <v>6.4161318378119025</v>
      </c>
      <c r="O14" s="152">
        <f t="shared" si="10"/>
        <v>5.1936758893280643</v>
      </c>
      <c r="P14" s="52">
        <f t="shared" si="11"/>
        <v>-0.19052849588900173</v>
      </c>
    </row>
    <row r="15" spans="1:16" ht="20.100000000000001" customHeight="1" x14ac:dyDescent="0.25">
      <c r="A15" s="8" t="s">
        <v>156</v>
      </c>
      <c r="B15" s="19">
        <v>573.72000000000014</v>
      </c>
      <c r="C15" s="140">
        <v>714.9100000000002</v>
      </c>
      <c r="D15" s="247">
        <f t="shared" si="2"/>
        <v>3.6480890008577835E-2</v>
      </c>
      <c r="E15" s="215">
        <f t="shared" si="3"/>
        <v>4.1907739780551671E-2</v>
      </c>
      <c r="F15" s="52">
        <f t="shared" si="4"/>
        <v>0.24609565641776479</v>
      </c>
      <c r="H15" s="19">
        <v>250.56400000000002</v>
      </c>
      <c r="I15" s="140">
        <v>323.08599999999996</v>
      </c>
      <c r="J15" s="247">
        <f t="shared" si="5"/>
        <v>3.0853520398695586E-2</v>
      </c>
      <c r="K15" s="215">
        <f t="shared" si="6"/>
        <v>3.3307481374166864E-2</v>
      </c>
      <c r="L15" s="52">
        <f t="shared" si="7"/>
        <v>0.28943503456202779</v>
      </c>
      <c r="N15" s="27">
        <f t="shared" si="9"/>
        <v>4.3673568988356681</v>
      </c>
      <c r="O15" s="152">
        <f t="shared" si="10"/>
        <v>4.519254171853798</v>
      </c>
      <c r="P15" s="52">
        <f t="shared" si="11"/>
        <v>3.4780137400409264E-2</v>
      </c>
    </row>
    <row r="16" spans="1:16" ht="20.100000000000001" customHeight="1" x14ac:dyDescent="0.25">
      <c r="A16" s="8" t="s">
        <v>154</v>
      </c>
      <c r="B16" s="19">
        <v>453.02</v>
      </c>
      <c r="C16" s="140">
        <v>407.08999999999986</v>
      </c>
      <c r="D16" s="247">
        <f t="shared" si="2"/>
        <v>2.8805990364090366E-2</v>
      </c>
      <c r="E16" s="215">
        <f t="shared" si="3"/>
        <v>2.3863453843511448E-2</v>
      </c>
      <c r="F16" s="52">
        <f t="shared" si="4"/>
        <v>-0.10138625226259353</v>
      </c>
      <c r="H16" s="19">
        <v>216.75200000000001</v>
      </c>
      <c r="I16" s="140">
        <v>280.82</v>
      </c>
      <c r="J16" s="247">
        <f t="shared" si="5"/>
        <v>2.6690036291957604E-2</v>
      </c>
      <c r="K16" s="215">
        <f t="shared" si="6"/>
        <v>2.8950208054491805E-2</v>
      </c>
      <c r="L16" s="52">
        <f t="shared" si="7"/>
        <v>0.2955820476858344</v>
      </c>
      <c r="N16" s="27">
        <f t="shared" ref="N16:N19" si="12">(H16/B16)*10</f>
        <v>4.7846011213632957</v>
      </c>
      <c r="O16" s="152">
        <f t="shared" ref="O16:O19" si="13">(I16/C16)*10</f>
        <v>6.8982288928738136</v>
      </c>
      <c r="P16" s="52">
        <f t="shared" ref="P16:P19" si="14">(O16-N16)/N16</f>
        <v>0.44175631738101362</v>
      </c>
    </row>
    <row r="17" spans="1:16" ht="20.100000000000001" customHeight="1" x14ac:dyDescent="0.25">
      <c r="A17" s="8" t="s">
        <v>158</v>
      </c>
      <c r="B17" s="19">
        <v>388.08</v>
      </c>
      <c r="C17" s="140">
        <v>475.68999999999994</v>
      </c>
      <c r="D17" s="247">
        <f t="shared" si="2"/>
        <v>2.4676678160999933E-2</v>
      </c>
      <c r="E17" s="215">
        <f t="shared" si="3"/>
        <v>2.7884758551720658E-2</v>
      </c>
      <c r="F17" s="52">
        <f t="shared" si="4"/>
        <v>0.22575242218099351</v>
      </c>
      <c r="H17" s="19">
        <v>240.80999999999995</v>
      </c>
      <c r="I17" s="140">
        <v>248.31799999999996</v>
      </c>
      <c r="J17" s="247">
        <f t="shared" si="5"/>
        <v>2.9652449063751703E-2</v>
      </c>
      <c r="K17" s="215">
        <f t="shared" si="6"/>
        <v>2.5599521984457287E-2</v>
      </c>
      <c r="L17" s="52">
        <f t="shared" si="7"/>
        <v>3.117810722146095E-2</v>
      </c>
      <c r="N17" s="27">
        <f t="shared" si="12"/>
        <v>6.2051638837353105</v>
      </c>
      <c r="O17" s="152">
        <f t="shared" si="13"/>
        <v>5.220164392776808</v>
      </c>
      <c r="P17" s="52">
        <f t="shared" si="14"/>
        <v>-0.15873867466100899</v>
      </c>
    </row>
    <row r="18" spans="1:16" ht="20.100000000000001" customHeight="1" x14ac:dyDescent="0.25">
      <c r="A18" s="8" t="s">
        <v>187</v>
      </c>
      <c r="B18" s="19">
        <v>366.49999999999994</v>
      </c>
      <c r="C18" s="140">
        <v>368.21000000000004</v>
      </c>
      <c r="D18" s="247">
        <f t="shared" si="2"/>
        <v>2.3304479864992976E-2</v>
      </c>
      <c r="E18" s="215">
        <f t="shared" si="3"/>
        <v>2.1584323711511838E-2</v>
      </c>
      <c r="F18" s="52">
        <f t="shared" si="4"/>
        <v>4.6657571623467762E-3</v>
      </c>
      <c r="H18" s="19">
        <v>176.02299999999997</v>
      </c>
      <c r="I18" s="140">
        <v>206.26899999999995</v>
      </c>
      <c r="J18" s="247">
        <f t="shared" si="5"/>
        <v>2.1674818494035821E-2</v>
      </c>
      <c r="K18" s="215">
        <f t="shared" si="6"/>
        <v>2.126461956125621E-2</v>
      </c>
      <c r="L18" s="52">
        <f t="shared" si="7"/>
        <v>0.17182981769427852</v>
      </c>
      <c r="N18" s="27">
        <f t="shared" si="12"/>
        <v>4.8028103683492498</v>
      </c>
      <c r="O18" s="152">
        <f t="shared" si="13"/>
        <v>5.6019391108334897</v>
      </c>
      <c r="P18" s="52">
        <f t="shared" si="14"/>
        <v>0.16638773576207311</v>
      </c>
    </row>
    <row r="19" spans="1:16" ht="20.100000000000001" customHeight="1" x14ac:dyDescent="0.25">
      <c r="A19" s="8" t="s">
        <v>159</v>
      </c>
      <c r="B19" s="19">
        <v>146.63</v>
      </c>
      <c r="C19" s="140">
        <v>261.98</v>
      </c>
      <c r="D19" s="247">
        <f t="shared" si="2"/>
        <v>9.3236995432576276E-3</v>
      </c>
      <c r="E19" s="215">
        <f t="shared" si="3"/>
        <v>1.5357163374003615E-2</v>
      </c>
      <c r="F19" s="52">
        <f t="shared" si="4"/>
        <v>0.78667394121257606</v>
      </c>
      <c r="H19" s="19">
        <v>118.95400000000001</v>
      </c>
      <c r="I19" s="140">
        <v>184.08699999999999</v>
      </c>
      <c r="J19" s="247">
        <f t="shared" si="5"/>
        <v>1.4647553780696487E-2</v>
      </c>
      <c r="K19" s="215">
        <f t="shared" si="6"/>
        <v>1.8977839719846283E-2</v>
      </c>
      <c r="L19" s="52">
        <f t="shared" si="7"/>
        <v>0.54754779158330091</v>
      </c>
      <c r="N19" s="27">
        <f t="shared" si="12"/>
        <v>8.1125281320330096</v>
      </c>
      <c r="O19" s="152">
        <f t="shared" si="13"/>
        <v>7.0267577677685313</v>
      </c>
      <c r="P19" s="52">
        <f t="shared" si="14"/>
        <v>-0.13383871791793503</v>
      </c>
    </row>
    <row r="20" spans="1:16" ht="20.100000000000001" customHeight="1" x14ac:dyDescent="0.25">
      <c r="A20" s="8" t="s">
        <v>191</v>
      </c>
      <c r="B20" s="19">
        <v>633.0200000000001</v>
      </c>
      <c r="C20" s="140">
        <v>259.87</v>
      </c>
      <c r="D20" s="247">
        <f t="shared" si="2"/>
        <v>4.0251573926706301E-2</v>
      </c>
      <c r="E20" s="215">
        <f t="shared" si="3"/>
        <v>1.5233476013444993E-2</v>
      </c>
      <c r="F20" s="52">
        <f t="shared" si="4"/>
        <v>-0.58947584594483593</v>
      </c>
      <c r="H20" s="19">
        <v>159.16699999999997</v>
      </c>
      <c r="I20" s="140">
        <v>182.18900000000002</v>
      </c>
      <c r="J20" s="247">
        <f t="shared" si="5"/>
        <v>1.9599233254973498E-2</v>
      </c>
      <c r="K20" s="215">
        <f t="shared" si="6"/>
        <v>1.8782171694465524E-2</v>
      </c>
      <c r="L20" s="52">
        <f t="shared" si="7"/>
        <v>0.14464053478422068</v>
      </c>
      <c r="N20" s="27">
        <f t="shared" ref="N20:N31" si="15">(H20/B20)*10</f>
        <v>2.5144071277368796</v>
      </c>
      <c r="O20" s="152">
        <f t="shared" ref="O20:O31" si="16">(I20/C20)*10</f>
        <v>7.0107746180782708</v>
      </c>
      <c r="P20" s="52">
        <f t="shared" ref="P20:P31" si="17">(O20-N20)/N20</f>
        <v>1.7882416259249145</v>
      </c>
    </row>
    <row r="21" spans="1:16" ht="20.100000000000001" customHeight="1" x14ac:dyDescent="0.25">
      <c r="A21" s="8" t="s">
        <v>212</v>
      </c>
      <c r="B21" s="19">
        <v>330.89</v>
      </c>
      <c r="C21" s="140">
        <v>763.41000000000008</v>
      </c>
      <c r="D21" s="247">
        <f t="shared" si="2"/>
        <v>2.1040161916855461E-2</v>
      </c>
      <c r="E21" s="215">
        <f t="shared" si="3"/>
        <v>4.4750790485335139E-2</v>
      </c>
      <c r="F21" s="52">
        <f t="shared" si="4"/>
        <v>1.307141346066669</v>
      </c>
      <c r="H21" s="19">
        <v>72.813999999999993</v>
      </c>
      <c r="I21" s="140">
        <v>179.75900000000001</v>
      </c>
      <c r="J21" s="247">
        <f t="shared" si="5"/>
        <v>8.9660455385076072E-3</v>
      </c>
      <c r="K21" s="215">
        <f t="shared" si="6"/>
        <v>1.8531658890632408E-2</v>
      </c>
      <c r="L21" s="52">
        <f t="shared" si="7"/>
        <v>1.4687422748372569</v>
      </c>
      <c r="N21" s="27">
        <f t="shared" si="15"/>
        <v>2.2005500317325999</v>
      </c>
      <c r="O21" s="152">
        <f t="shared" si="16"/>
        <v>2.3546849006431665</v>
      </c>
      <c r="P21" s="52">
        <f t="shared" si="17"/>
        <v>7.0043792091929277E-2</v>
      </c>
    </row>
    <row r="22" spans="1:16" ht="20.100000000000001" customHeight="1" x14ac:dyDescent="0.25">
      <c r="A22" s="8" t="s">
        <v>196</v>
      </c>
      <c r="B22" s="19">
        <v>238.05999999999997</v>
      </c>
      <c r="C22" s="140">
        <v>420.57</v>
      </c>
      <c r="D22" s="247">
        <f t="shared" si="2"/>
        <v>1.5137420127313037E-2</v>
      </c>
      <c r="E22" s="215">
        <f t="shared" si="3"/>
        <v>2.4653646080634781E-2</v>
      </c>
      <c r="F22" s="52">
        <f t="shared" si="4"/>
        <v>0.76665546500882142</v>
      </c>
      <c r="H22" s="19">
        <v>92.543000000000006</v>
      </c>
      <c r="I22" s="140">
        <v>167.19</v>
      </c>
      <c r="J22" s="247">
        <f t="shared" si="5"/>
        <v>1.1395401327630807E-2</v>
      </c>
      <c r="K22" s="215">
        <f t="shared" si="6"/>
        <v>1.7235899453851167E-2</v>
      </c>
      <c r="L22" s="52">
        <f t="shared" si="7"/>
        <v>0.80661962547140231</v>
      </c>
      <c r="N22" s="27">
        <f t="shared" ref="N22:N24" si="18">(H22/B22)*10</f>
        <v>3.8873813324372013</v>
      </c>
      <c r="O22" s="152">
        <f t="shared" ref="O22:O24" si="19">(I22/C22)*10</f>
        <v>3.9753192096440544</v>
      </c>
      <c r="P22" s="52">
        <f t="shared" ref="P22:P24" si="20">(O22-N22)/N22</f>
        <v>2.2621366335501814E-2</v>
      </c>
    </row>
    <row r="23" spans="1:16" ht="20.100000000000001" customHeight="1" x14ac:dyDescent="0.25">
      <c r="A23" s="8" t="s">
        <v>188</v>
      </c>
      <c r="B23" s="19">
        <v>244.57</v>
      </c>
      <c r="C23" s="140">
        <v>328.02</v>
      </c>
      <c r="D23" s="247">
        <f t="shared" si="2"/>
        <v>1.5551368732827649E-2</v>
      </c>
      <c r="E23" s="215">
        <f t="shared" si="3"/>
        <v>1.922840190068198E-2</v>
      </c>
      <c r="F23" s="52">
        <f t="shared" si="4"/>
        <v>0.34121110520505371</v>
      </c>
      <c r="H23" s="19">
        <v>115.044</v>
      </c>
      <c r="I23" s="140">
        <v>147.38299999999998</v>
      </c>
      <c r="J23" s="247">
        <f t="shared" si="5"/>
        <v>1.4166090901915417E-2</v>
      </c>
      <c r="K23" s="215">
        <f t="shared" si="6"/>
        <v>1.5193962373389236E-2</v>
      </c>
      <c r="L23" s="52">
        <f t="shared" si="7"/>
        <v>0.281101143910156</v>
      </c>
      <c r="N23" s="27">
        <f t="shared" si="18"/>
        <v>4.7039293453816908</v>
      </c>
      <c r="O23" s="152">
        <f t="shared" si="19"/>
        <v>4.4931101762087673</v>
      </c>
      <c r="P23" s="52">
        <f t="shared" si="20"/>
        <v>-4.4817673415929474E-2</v>
      </c>
    </row>
    <row r="24" spans="1:16" ht="20.100000000000001" customHeight="1" x14ac:dyDescent="0.25">
      <c r="A24" s="8" t="s">
        <v>165</v>
      </c>
      <c r="B24" s="19">
        <v>294.72999999999996</v>
      </c>
      <c r="C24" s="140">
        <v>305.75999999999993</v>
      </c>
      <c r="D24" s="247">
        <f t="shared" si="2"/>
        <v>1.8740871352276617E-2</v>
      </c>
      <c r="E24" s="215">
        <f t="shared" si="3"/>
        <v>1.7923529556589601E-2</v>
      </c>
      <c r="F24" s="52">
        <f t="shared" si="4"/>
        <v>3.7424083059070926E-2</v>
      </c>
      <c r="H24" s="19">
        <v>114.51599999999999</v>
      </c>
      <c r="I24" s="140">
        <v>121.631</v>
      </c>
      <c r="J24" s="247">
        <f t="shared" si="5"/>
        <v>1.4101074942837053E-2</v>
      </c>
      <c r="K24" s="215">
        <f t="shared" si="6"/>
        <v>1.253914520289115E-2</v>
      </c>
      <c r="L24" s="52">
        <f t="shared" si="7"/>
        <v>6.2131055922316616E-2</v>
      </c>
      <c r="N24" s="27">
        <f t="shared" si="18"/>
        <v>3.8854544837648017</v>
      </c>
      <c r="O24" s="152">
        <f t="shared" si="19"/>
        <v>3.9779892726321311</v>
      </c>
      <c r="P24" s="52">
        <f t="shared" si="20"/>
        <v>2.3815692412298702E-2</v>
      </c>
    </row>
    <row r="25" spans="1:16" ht="20.100000000000001" customHeight="1" x14ac:dyDescent="0.25">
      <c r="A25" s="8" t="s">
        <v>195</v>
      </c>
      <c r="B25" s="19">
        <v>183.86000000000007</v>
      </c>
      <c r="C25" s="140">
        <v>245.54</v>
      </c>
      <c r="D25" s="247">
        <f t="shared" si="2"/>
        <v>1.1691027743458694E-2</v>
      </c>
      <c r="E25" s="215">
        <f t="shared" si="3"/>
        <v>1.4393457114485255E-2</v>
      </c>
      <c r="F25" s="52">
        <f t="shared" si="4"/>
        <v>0.33547264222778145</v>
      </c>
      <c r="H25" s="19">
        <v>78.594999999999999</v>
      </c>
      <c r="I25" s="140">
        <v>104.82199999999999</v>
      </c>
      <c r="J25" s="247">
        <f t="shared" si="5"/>
        <v>9.6778964086440163E-3</v>
      </c>
      <c r="K25" s="215">
        <f t="shared" si="6"/>
        <v>1.0806277005512213E-2</v>
      </c>
      <c r="L25" s="52">
        <f t="shared" si="7"/>
        <v>0.33369807239646276</v>
      </c>
      <c r="N25" s="27">
        <f t="shared" ref="N25:N29" si="21">(H25/B25)*10</f>
        <v>4.2747198955727166</v>
      </c>
      <c r="O25" s="152">
        <f t="shared" ref="O25:O29" si="22">(I25/C25)*10</f>
        <v>4.2690396676712545</v>
      </c>
      <c r="P25" s="52">
        <f t="shared" ref="P25:P29" si="23">(O25-N25)/N25</f>
        <v>-1.3287953457125944E-3</v>
      </c>
    </row>
    <row r="26" spans="1:16" ht="20.100000000000001" customHeight="1" x14ac:dyDescent="0.25">
      <c r="A26" s="8" t="s">
        <v>204</v>
      </c>
      <c r="B26" s="19">
        <v>93.580000000000013</v>
      </c>
      <c r="C26" s="140">
        <v>184.33</v>
      </c>
      <c r="D26" s="247">
        <f t="shared" si="2"/>
        <v>5.9504317210533246E-3</v>
      </c>
      <c r="E26" s="215">
        <f t="shared" si="3"/>
        <v>1.0805351266242028E-2</v>
      </c>
      <c r="F26" s="52">
        <f t="shared" si="4"/>
        <v>0.96975849540500092</v>
      </c>
      <c r="H26" s="19">
        <v>37.241</v>
      </c>
      <c r="I26" s="140">
        <v>94.045999999999964</v>
      </c>
      <c r="J26" s="247">
        <f t="shared" si="5"/>
        <v>4.5857184318889473E-3</v>
      </c>
      <c r="K26" s="215">
        <f t="shared" si="6"/>
        <v>9.6953609667856117E-3</v>
      </c>
      <c r="L26" s="52">
        <f t="shared" ref="L26:L30" si="24">(I26-H26)/H26</f>
        <v>1.5253349802636869</v>
      </c>
      <c r="N26" s="27">
        <f t="shared" si="21"/>
        <v>3.9795896559093817</v>
      </c>
      <c r="O26" s="152">
        <f t="shared" si="22"/>
        <v>5.1020452449411362</v>
      </c>
      <c r="P26" s="52">
        <f t="shared" si="23"/>
        <v>0.28205309745063667</v>
      </c>
    </row>
    <row r="27" spans="1:16" ht="20.100000000000001" customHeight="1" x14ac:dyDescent="0.25">
      <c r="A27" s="8" t="s">
        <v>170</v>
      </c>
      <c r="B27" s="19">
        <v>9.14</v>
      </c>
      <c r="C27" s="140">
        <v>44.11</v>
      </c>
      <c r="D27" s="247">
        <f t="shared" si="2"/>
        <v>5.8118129867949753E-4</v>
      </c>
      <c r="E27" s="215">
        <f t="shared" si="3"/>
        <v>2.585710651298952E-3</v>
      </c>
      <c r="F27" s="52">
        <f t="shared" si="4"/>
        <v>3.8260393873085334</v>
      </c>
      <c r="H27" s="19">
        <v>3.9390000000000001</v>
      </c>
      <c r="I27" s="140">
        <v>88.166999999999987</v>
      </c>
      <c r="J27" s="247">
        <f t="shared" si="5"/>
        <v>4.8503383107893354E-4</v>
      </c>
      <c r="K27" s="215">
        <f t="shared" si="6"/>
        <v>9.0892849282115905E-3</v>
      </c>
      <c r="L27" s="52">
        <f t="shared" si="24"/>
        <v>21.383092155369379</v>
      </c>
      <c r="N27" s="27">
        <f t="shared" si="21"/>
        <v>4.3096280087527354</v>
      </c>
      <c r="O27" s="152">
        <f t="shared" si="22"/>
        <v>19.987984583994557</v>
      </c>
      <c r="P27" s="52">
        <f t="shared" si="23"/>
        <v>3.637983729314807</v>
      </c>
    </row>
    <row r="28" spans="1:16" ht="20.100000000000001" customHeight="1" x14ac:dyDescent="0.25">
      <c r="A28" s="8" t="s">
        <v>167</v>
      </c>
      <c r="B28" s="19">
        <v>111.05999999999999</v>
      </c>
      <c r="C28" s="140">
        <v>118.68</v>
      </c>
      <c r="D28" s="247">
        <f t="shared" si="2"/>
        <v>7.0619250581340247E-3</v>
      </c>
      <c r="E28" s="215">
        <f t="shared" si="3"/>
        <v>6.9569743844062485E-3</v>
      </c>
      <c r="F28" s="52">
        <f t="shared" si="4"/>
        <v>6.8611561318206546E-2</v>
      </c>
      <c r="H28" s="19">
        <v>46.282000000000004</v>
      </c>
      <c r="I28" s="140">
        <v>86.864999999999981</v>
      </c>
      <c r="J28" s="247">
        <f t="shared" si="5"/>
        <v>5.6989935948198031E-3</v>
      </c>
      <c r="K28" s="215">
        <f t="shared" si="6"/>
        <v>8.9550595493676742E-3</v>
      </c>
      <c r="L28" s="52">
        <f t="shared" si="24"/>
        <v>0.87686357547210525</v>
      </c>
      <c r="N28" s="27">
        <f t="shared" ref="N28" si="25">(H28/B28)*10</f>
        <v>4.1672969566000369</v>
      </c>
      <c r="O28" s="152">
        <f t="shared" ref="O28" si="26">(I28/C28)*10</f>
        <v>7.3192618806875611</v>
      </c>
      <c r="P28" s="52">
        <f t="shared" ref="P28" si="27">(O28-N28)/N28</f>
        <v>0.75635716794684837</v>
      </c>
    </row>
    <row r="29" spans="1:16" ht="20.100000000000001" customHeight="1" x14ac:dyDescent="0.25">
      <c r="A29" s="8" t="s">
        <v>192</v>
      </c>
      <c r="B29" s="19">
        <v>186.74999999999997</v>
      </c>
      <c r="C29" s="140">
        <v>189.89000000000001</v>
      </c>
      <c r="D29" s="247">
        <f t="shared" si="2"/>
        <v>1.1874792946214021E-2</v>
      </c>
      <c r="E29" s="215">
        <f t="shared" si="3"/>
        <v>1.113127625425432E-2</v>
      </c>
      <c r="F29" s="52">
        <f t="shared" si="4"/>
        <v>1.6813922356091266E-2</v>
      </c>
      <c r="H29" s="19">
        <v>111.251</v>
      </c>
      <c r="I29" s="140">
        <v>85.760999999999996</v>
      </c>
      <c r="J29" s="247">
        <f t="shared" si="5"/>
        <v>1.3699034968611941E-2</v>
      </c>
      <c r="K29" s="215">
        <f t="shared" si="6"/>
        <v>8.8412463249101618E-3</v>
      </c>
      <c r="L29" s="52">
        <f t="shared" si="24"/>
        <v>-0.22912153598619345</v>
      </c>
      <c r="N29" s="27">
        <f t="shared" si="21"/>
        <v>5.9572155287817949</v>
      </c>
      <c r="O29" s="152">
        <f t="shared" si="22"/>
        <v>4.5163515719627148</v>
      </c>
      <c r="P29" s="52">
        <f t="shared" si="23"/>
        <v>-0.24186869685302889</v>
      </c>
    </row>
    <row r="30" spans="1:16" ht="20.100000000000001" customHeight="1" x14ac:dyDescent="0.25">
      <c r="A30" s="8" t="s">
        <v>169</v>
      </c>
      <c r="B30" s="19">
        <v>243.88</v>
      </c>
      <c r="C30" s="140">
        <v>257.16000000000008</v>
      </c>
      <c r="D30" s="247">
        <f t="shared" si="2"/>
        <v>1.5507493995837621E-2</v>
      </c>
      <c r="E30" s="215">
        <f t="shared" si="3"/>
        <v>1.5074616891590085E-2</v>
      </c>
      <c r="F30" s="52">
        <f t="shared" si="4"/>
        <v>5.445300967689063E-2</v>
      </c>
      <c r="H30" s="19">
        <v>69.537999999999997</v>
      </c>
      <c r="I30" s="140">
        <v>81.374000000000009</v>
      </c>
      <c r="J30" s="247">
        <f t="shared" si="5"/>
        <v>8.5626510651350286E-3</v>
      </c>
      <c r="K30" s="215">
        <f t="shared" si="6"/>
        <v>8.3889830860558959E-3</v>
      </c>
      <c r="L30" s="52">
        <f t="shared" si="24"/>
        <v>0.17020909430814826</v>
      </c>
      <c r="N30" s="27">
        <f t="shared" ref="N30" si="28">(H30/B30)*10</f>
        <v>2.8513203214695753</v>
      </c>
      <c r="O30" s="152">
        <f t="shared" ref="O30" si="29">(I30/C30)*10</f>
        <v>3.1643334888785186</v>
      </c>
      <c r="P30" s="52">
        <f t="shared" ref="P30" si="30">(O30-N30)/N30</f>
        <v>0.10977832446675646</v>
      </c>
    </row>
    <row r="31" spans="1:16" ht="20.100000000000001" customHeight="1" x14ac:dyDescent="0.25">
      <c r="A31" s="8" t="s">
        <v>198</v>
      </c>
      <c r="B31" s="19">
        <v>183.94000000000003</v>
      </c>
      <c r="C31" s="140">
        <v>151.57000000000002</v>
      </c>
      <c r="D31" s="247">
        <f t="shared" si="2"/>
        <v>1.1696114669486519E-2</v>
      </c>
      <c r="E31" s="215">
        <f t="shared" si="3"/>
        <v>8.8849730994645694E-3</v>
      </c>
      <c r="F31" s="52">
        <f t="shared" si="4"/>
        <v>-0.17598129824942915</v>
      </c>
      <c r="H31" s="19">
        <v>61.712999999999987</v>
      </c>
      <c r="I31" s="140">
        <v>54.292000000000009</v>
      </c>
      <c r="J31" s="247">
        <f t="shared" si="5"/>
        <v>7.5991096261422237E-3</v>
      </c>
      <c r="K31" s="215">
        <f t="shared" si="6"/>
        <v>5.5970539694269262E-3</v>
      </c>
      <c r="L31" s="52">
        <f t="shared" si="7"/>
        <v>-0.1202501903974848</v>
      </c>
      <c r="N31" s="27">
        <f t="shared" si="15"/>
        <v>3.3550614330760018</v>
      </c>
      <c r="O31" s="152">
        <f t="shared" si="16"/>
        <v>3.5819753249323742</v>
      </c>
      <c r="P31" s="52">
        <f t="shared" si="17"/>
        <v>6.7633304600426436E-2</v>
      </c>
    </row>
    <row r="32" spans="1:16" ht="20.100000000000001" customHeight="1" thickBot="1" x14ac:dyDescent="0.3">
      <c r="A32" s="8" t="s">
        <v>17</v>
      </c>
      <c r="B32" s="19">
        <f>B33-SUM(B7:B31)</f>
        <v>3528.1000000000058</v>
      </c>
      <c r="C32" s="140">
        <f>C33-SUM(C7:C31)</f>
        <v>2510.0699999999979</v>
      </c>
      <c r="D32" s="247">
        <f t="shared" si="2"/>
        <v>0.22433979648480729</v>
      </c>
      <c r="E32" s="215">
        <f t="shared" si="3"/>
        <v>0.14713930479496609</v>
      </c>
      <c r="F32" s="52">
        <f t="shared" si="4"/>
        <v>-0.28854907740710473</v>
      </c>
      <c r="H32" s="19">
        <f>H33-SUM(H7:H31)</f>
        <v>1121.9620000000023</v>
      </c>
      <c r="I32" s="140">
        <f>I33-SUM(I7:I31)</f>
        <v>953.66699999999582</v>
      </c>
      <c r="J32" s="247">
        <f t="shared" si="5"/>
        <v>0.13815423386265133</v>
      </c>
      <c r="K32" s="215">
        <f t="shared" si="6"/>
        <v>9.831514160210425E-2</v>
      </c>
      <c r="L32" s="52">
        <f t="shared" ref="L32:L33" si="31">(I32-H32)/H32</f>
        <v>-0.15000062390705399</v>
      </c>
      <c r="N32" s="27">
        <f t="shared" si="0"/>
        <v>3.1800742609336479</v>
      </c>
      <c r="O32" s="152">
        <f t="shared" si="1"/>
        <v>3.7993641611588385</v>
      </c>
      <c r="P32" s="52">
        <f t="shared" si="8"/>
        <v>0.19474070396185381</v>
      </c>
    </row>
    <row r="33" spans="1:16" ht="26.25" customHeight="1" thickBot="1" x14ac:dyDescent="0.3">
      <c r="A33" s="12" t="s">
        <v>18</v>
      </c>
      <c r="B33" s="17">
        <v>15726.590000000002</v>
      </c>
      <c r="C33" s="145">
        <v>17059.14</v>
      </c>
      <c r="D33" s="243">
        <f>SUM(D7:D32)</f>
        <v>1.0000000000000004</v>
      </c>
      <c r="E33" s="244">
        <f>SUM(E7:E32)</f>
        <v>0.99999999999999989</v>
      </c>
      <c r="F33" s="57">
        <f t="shared" si="4"/>
        <v>8.4732290979799008E-2</v>
      </c>
      <c r="G33" s="1"/>
      <c r="H33" s="17">
        <v>8121.0830000000024</v>
      </c>
      <c r="I33" s="145">
        <v>9700.1029999999955</v>
      </c>
      <c r="J33" s="243">
        <f>SUM(J7:J32)</f>
        <v>1.0000000000000002</v>
      </c>
      <c r="K33" s="244">
        <f>SUM(K7:K32)</f>
        <v>0.99999999999999978</v>
      </c>
      <c r="L33" s="57">
        <f t="shared" si="31"/>
        <v>0.19443465853014835</v>
      </c>
      <c r="N33" s="29">
        <f t="shared" si="0"/>
        <v>5.1639185608577591</v>
      </c>
      <c r="O33" s="146">
        <f t="shared" si="1"/>
        <v>5.6861617877571771</v>
      </c>
      <c r="P33" s="57">
        <f t="shared" si="8"/>
        <v>0.10113312608335753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F37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189</v>
      </c>
      <c r="B39" s="39">
        <v>469.16000000000008</v>
      </c>
      <c r="C39" s="147">
        <v>721.4799999999999</v>
      </c>
      <c r="D39" s="247">
        <f t="shared" ref="D39:D55" si="32">B39/$B$56</f>
        <v>7.0384100118367002E-2</v>
      </c>
      <c r="E39" s="246">
        <f t="shared" ref="E39:E55" si="33">C39/$C$56</f>
        <v>0.13883800052342313</v>
      </c>
      <c r="F39" s="52">
        <f>(C39-B39)/B39</f>
        <v>0.53781226020973605</v>
      </c>
      <c r="H39" s="39">
        <v>757.6500000000002</v>
      </c>
      <c r="I39" s="147">
        <v>1081.2380000000001</v>
      </c>
      <c r="J39" s="247">
        <f t="shared" ref="J39:J55" si="34">H39/$H$56</f>
        <v>0.2046656142318577</v>
      </c>
      <c r="K39" s="246">
        <f t="shared" ref="K39:K55" si="35">I39/$I$56</f>
        <v>0.35119861968072325</v>
      </c>
      <c r="L39" s="52">
        <f>(I39-H39)/H39</f>
        <v>0.42709430475813337</v>
      </c>
      <c r="N39" s="27">
        <f t="shared" ref="N39:N56" si="36">(H39/B39)*10</f>
        <v>16.149074942450341</v>
      </c>
      <c r="O39" s="151">
        <f t="shared" ref="O39:O56" si="37">(I39/C39)*10</f>
        <v>14.98638908909464</v>
      </c>
      <c r="P39" s="61">
        <f t="shared" si="8"/>
        <v>-7.1997056023277287E-2</v>
      </c>
    </row>
    <row r="40" spans="1:16" ht="20.100000000000001" customHeight="1" x14ac:dyDescent="0.25">
      <c r="A40" s="38" t="s">
        <v>186</v>
      </c>
      <c r="B40" s="19">
        <v>1399.0900000000001</v>
      </c>
      <c r="C40" s="140">
        <v>1100.58</v>
      </c>
      <c r="D40" s="247">
        <f t="shared" si="32"/>
        <v>0.20989361973443194</v>
      </c>
      <c r="E40" s="215">
        <f t="shared" si="33"/>
        <v>0.21179010730175341</v>
      </c>
      <c r="F40" s="52">
        <f t="shared" ref="F40:F56" si="38">(C40-B40)/B40</f>
        <v>-0.21336011264464771</v>
      </c>
      <c r="H40" s="19">
        <v>601.11400000000003</v>
      </c>
      <c r="I40" s="140">
        <v>398.77699999999999</v>
      </c>
      <c r="J40" s="247">
        <f t="shared" si="34"/>
        <v>0.16238020990347637</v>
      </c>
      <c r="K40" s="215">
        <f t="shared" si="35"/>
        <v>0.12952738616328666</v>
      </c>
      <c r="L40" s="52">
        <f t="shared" ref="L40:L56" si="39">(I40-H40)/H40</f>
        <v>-0.33660337307066551</v>
      </c>
      <c r="N40" s="27">
        <f t="shared" si="36"/>
        <v>4.2964641302560942</v>
      </c>
      <c r="O40" s="152">
        <f t="shared" si="37"/>
        <v>3.6233349688346146</v>
      </c>
      <c r="P40" s="52">
        <f t="shared" si="8"/>
        <v>-0.15667049485674567</v>
      </c>
    </row>
    <row r="41" spans="1:16" ht="20.100000000000001" customHeight="1" x14ac:dyDescent="0.25">
      <c r="A41" s="38" t="s">
        <v>193</v>
      </c>
      <c r="B41" s="19">
        <v>2000.6399999999994</v>
      </c>
      <c r="C41" s="140">
        <v>705.86999999999989</v>
      </c>
      <c r="D41" s="247">
        <f t="shared" si="32"/>
        <v>0.30013906995653872</v>
      </c>
      <c r="E41" s="215">
        <f t="shared" si="33"/>
        <v>0.13583409024431542</v>
      </c>
      <c r="F41" s="52">
        <f t="shared" si="38"/>
        <v>-0.64717790307101719</v>
      </c>
      <c r="H41" s="19">
        <v>1283.6370000000002</v>
      </c>
      <c r="I41" s="140">
        <v>366.60599999999999</v>
      </c>
      <c r="J41" s="247">
        <f t="shared" si="34"/>
        <v>0.34675160701608804</v>
      </c>
      <c r="K41" s="215">
        <f t="shared" si="35"/>
        <v>0.11907787292591566</v>
      </c>
      <c r="L41" s="52">
        <f t="shared" si="39"/>
        <v>-0.71440056651529993</v>
      </c>
      <c r="N41" s="27">
        <f t="shared" si="36"/>
        <v>6.4161318378119025</v>
      </c>
      <c r="O41" s="152">
        <f t="shared" si="37"/>
        <v>5.1936758893280643</v>
      </c>
      <c r="P41" s="52">
        <f t="shared" si="8"/>
        <v>-0.19052849588900173</v>
      </c>
    </row>
    <row r="42" spans="1:16" ht="20.100000000000001" customHeight="1" x14ac:dyDescent="0.25">
      <c r="A42" s="38" t="s">
        <v>187</v>
      </c>
      <c r="B42" s="19">
        <v>366.49999999999994</v>
      </c>
      <c r="C42" s="140">
        <v>368.21000000000004</v>
      </c>
      <c r="D42" s="247">
        <f t="shared" si="32"/>
        <v>5.4982890044721414E-2</v>
      </c>
      <c r="E42" s="215">
        <f t="shared" si="33"/>
        <v>7.0856489677786835E-2</v>
      </c>
      <c r="F42" s="52">
        <f t="shared" ref="F42:F44" si="40">(C42-B42)/B42</f>
        <v>4.6657571623467762E-3</v>
      </c>
      <c r="H42" s="19">
        <v>176.02299999999997</v>
      </c>
      <c r="I42" s="140">
        <v>206.26899999999995</v>
      </c>
      <c r="J42" s="247">
        <f t="shared" si="34"/>
        <v>4.7549469298401995E-2</v>
      </c>
      <c r="K42" s="215">
        <f t="shared" si="35"/>
        <v>6.6998559135845279E-2</v>
      </c>
      <c r="L42" s="52">
        <f t="shared" ref="L42:L54" si="41">(I42-H42)/H42</f>
        <v>0.17182981769427852</v>
      </c>
      <c r="N42" s="27">
        <f t="shared" si="36"/>
        <v>4.8028103683492498</v>
      </c>
      <c r="O42" s="152">
        <f t="shared" si="37"/>
        <v>5.6019391108334897</v>
      </c>
      <c r="P42" s="52">
        <f t="shared" ref="P42:P45" si="42">(O42-N42)/N42</f>
        <v>0.16638773576207311</v>
      </c>
    </row>
    <row r="43" spans="1:16" ht="20.100000000000001" customHeight="1" x14ac:dyDescent="0.25">
      <c r="A43" s="38" t="s">
        <v>191</v>
      </c>
      <c r="B43" s="19">
        <v>633.0200000000001</v>
      </c>
      <c r="C43" s="140">
        <v>259.87</v>
      </c>
      <c r="D43" s="247">
        <f t="shared" si="32"/>
        <v>9.4966627711076571E-2</v>
      </c>
      <c r="E43" s="215">
        <f t="shared" si="33"/>
        <v>5.0008082269809247E-2</v>
      </c>
      <c r="F43" s="52">
        <f t="shared" si="40"/>
        <v>-0.58947584594483593</v>
      </c>
      <c r="H43" s="19">
        <v>159.16699999999997</v>
      </c>
      <c r="I43" s="140">
        <v>182.18900000000002</v>
      </c>
      <c r="J43" s="247">
        <f t="shared" si="34"/>
        <v>4.2996121983029205E-2</v>
      </c>
      <c r="K43" s="215">
        <f t="shared" si="35"/>
        <v>5.9177096366397855E-2</v>
      </c>
      <c r="L43" s="52">
        <f t="shared" si="41"/>
        <v>0.14464053478422068</v>
      </c>
      <c r="N43" s="27">
        <f t="shared" si="36"/>
        <v>2.5144071277368796</v>
      </c>
      <c r="O43" s="152">
        <f t="shared" si="37"/>
        <v>7.0107746180782708</v>
      </c>
      <c r="P43" s="52">
        <f t="shared" si="42"/>
        <v>1.7882416259249145</v>
      </c>
    </row>
    <row r="44" spans="1:16" ht="20.100000000000001" customHeight="1" x14ac:dyDescent="0.25">
      <c r="A44" s="38" t="s">
        <v>196</v>
      </c>
      <c r="B44" s="19">
        <v>238.05999999999997</v>
      </c>
      <c r="C44" s="140">
        <v>420.57</v>
      </c>
      <c r="D44" s="247">
        <f t="shared" si="32"/>
        <v>3.5714124976934193E-2</v>
      </c>
      <c r="E44" s="215">
        <f t="shared" si="33"/>
        <v>8.0932386039995668E-2</v>
      </c>
      <c r="F44" s="52">
        <f t="shared" si="40"/>
        <v>0.76665546500882142</v>
      </c>
      <c r="H44" s="19">
        <v>92.543000000000006</v>
      </c>
      <c r="I44" s="140">
        <v>167.19</v>
      </c>
      <c r="J44" s="247">
        <f t="shared" si="34"/>
        <v>2.4998838431807304E-2</v>
      </c>
      <c r="K44" s="215">
        <f t="shared" si="35"/>
        <v>5.4305247525910219E-2</v>
      </c>
      <c r="L44" s="52">
        <f t="shared" si="41"/>
        <v>0.80661962547140231</v>
      </c>
      <c r="N44" s="27">
        <f t="shared" si="36"/>
        <v>3.8873813324372013</v>
      </c>
      <c r="O44" s="152">
        <f t="shared" si="37"/>
        <v>3.9753192096440544</v>
      </c>
      <c r="P44" s="52">
        <f t="shared" si="42"/>
        <v>2.2621366335501814E-2</v>
      </c>
    </row>
    <row r="45" spans="1:16" ht="20.100000000000001" customHeight="1" x14ac:dyDescent="0.25">
      <c r="A45" s="38" t="s">
        <v>188</v>
      </c>
      <c r="B45" s="19">
        <v>244.57</v>
      </c>
      <c r="C45" s="140">
        <v>328.02</v>
      </c>
      <c r="D45" s="247">
        <f t="shared" si="32"/>
        <v>3.669076512479541E-2</v>
      </c>
      <c r="E45" s="215">
        <f t="shared" si="33"/>
        <v>6.3122527210308338E-2</v>
      </c>
      <c r="F45" s="52">
        <f t="shared" ref="F45:F54" si="43">(C45-B45)/B45</f>
        <v>0.34121110520505371</v>
      </c>
      <c r="H45" s="19">
        <v>115.044</v>
      </c>
      <c r="I45" s="140">
        <v>147.38299999999998</v>
      </c>
      <c r="J45" s="247">
        <f t="shared" si="34"/>
        <v>3.1077081665267379E-2</v>
      </c>
      <c r="K45" s="215">
        <f t="shared" si="35"/>
        <v>4.7871704624147526E-2</v>
      </c>
      <c r="L45" s="52">
        <f t="shared" si="41"/>
        <v>0.281101143910156</v>
      </c>
      <c r="N45" s="27">
        <f t="shared" si="36"/>
        <v>4.7039293453816908</v>
      </c>
      <c r="O45" s="152">
        <f t="shared" si="37"/>
        <v>4.4931101762087673</v>
      </c>
      <c r="P45" s="52">
        <f t="shared" si="42"/>
        <v>-4.4817673415929474E-2</v>
      </c>
    </row>
    <row r="46" spans="1:16" ht="20.100000000000001" customHeight="1" x14ac:dyDescent="0.25">
      <c r="A46" s="38" t="s">
        <v>195</v>
      </c>
      <c r="B46" s="19">
        <v>183.86000000000007</v>
      </c>
      <c r="C46" s="140">
        <v>245.54</v>
      </c>
      <c r="D46" s="247">
        <f t="shared" si="32"/>
        <v>2.7582958154495185E-2</v>
      </c>
      <c r="E46" s="215">
        <f t="shared" si="33"/>
        <v>4.7250488784888453E-2</v>
      </c>
      <c r="F46" s="52">
        <f t="shared" si="43"/>
        <v>0.33547264222778145</v>
      </c>
      <c r="H46" s="19">
        <v>78.594999999999999</v>
      </c>
      <c r="I46" s="140">
        <v>104.82199999999999</v>
      </c>
      <c r="J46" s="247">
        <f t="shared" si="34"/>
        <v>2.1231035373263183E-2</v>
      </c>
      <c r="K46" s="215">
        <f t="shared" si="35"/>
        <v>3.4047399103779893E-2</v>
      </c>
      <c r="L46" s="52">
        <f t="shared" si="41"/>
        <v>0.33369807239646276</v>
      </c>
      <c r="N46" s="27">
        <f t="shared" ref="N46:N55" si="44">(H46/B46)*10</f>
        <v>4.2747198955727166</v>
      </c>
      <c r="O46" s="152">
        <f t="shared" ref="O46:O55" si="45">(I46/C46)*10</f>
        <v>4.2690396676712545</v>
      </c>
      <c r="P46" s="52">
        <f t="shared" ref="P46:P55" si="46">(O46-N46)/N46</f>
        <v>-1.3287953457125944E-3</v>
      </c>
    </row>
    <row r="47" spans="1:16" ht="20.100000000000001" customHeight="1" x14ac:dyDescent="0.25">
      <c r="A47" s="38" t="s">
        <v>204</v>
      </c>
      <c r="B47" s="19">
        <v>93.580000000000013</v>
      </c>
      <c r="C47" s="140">
        <v>184.33</v>
      </c>
      <c r="D47" s="247">
        <f t="shared" si="32"/>
        <v>1.4039014598594902E-2</v>
      </c>
      <c r="E47" s="215">
        <f t="shared" si="33"/>
        <v>3.5471542712871583E-2</v>
      </c>
      <c r="F47" s="52">
        <f t="shared" si="43"/>
        <v>0.96975849540500092</v>
      </c>
      <c r="H47" s="19">
        <v>37.241</v>
      </c>
      <c r="I47" s="140">
        <v>94.045999999999964</v>
      </c>
      <c r="J47" s="247">
        <f t="shared" si="34"/>
        <v>1.0059990945170738E-2</v>
      </c>
      <c r="K47" s="215">
        <f t="shared" si="35"/>
        <v>3.0547229552136793E-2</v>
      </c>
      <c r="L47" s="52">
        <f t="shared" si="41"/>
        <v>1.5253349802636869</v>
      </c>
      <c r="N47" s="27">
        <f t="shared" si="44"/>
        <v>3.9795896559093817</v>
      </c>
      <c r="O47" s="152">
        <f t="shared" si="45"/>
        <v>5.1020452449411362</v>
      </c>
      <c r="P47" s="52">
        <f t="shared" si="46"/>
        <v>0.28205309745063667</v>
      </c>
    </row>
    <row r="48" spans="1:16" ht="20.100000000000001" customHeight="1" x14ac:dyDescent="0.25">
      <c r="A48" s="38" t="s">
        <v>192</v>
      </c>
      <c r="B48" s="19">
        <v>186.74999999999997</v>
      </c>
      <c r="C48" s="140">
        <v>189.89000000000001</v>
      </c>
      <c r="D48" s="247">
        <f t="shared" si="32"/>
        <v>2.801652037067319E-2</v>
      </c>
      <c r="E48" s="215">
        <f t="shared" si="33"/>
        <v>3.6541481287621032E-2</v>
      </c>
      <c r="F48" s="52">
        <f t="shared" si="43"/>
        <v>1.6813922356091266E-2</v>
      </c>
      <c r="H48" s="19">
        <v>111.251</v>
      </c>
      <c r="I48" s="140">
        <v>85.760999999999996</v>
      </c>
      <c r="J48" s="247">
        <f t="shared" si="34"/>
        <v>3.005247046645337E-2</v>
      </c>
      <c r="K48" s="215">
        <f t="shared" si="35"/>
        <v>2.7856165638313213E-2</v>
      </c>
      <c r="L48" s="52">
        <f t="shared" ref="L48:L52" si="47">(I48-H48)/H48</f>
        <v>-0.22912153598619345</v>
      </c>
      <c r="N48" s="27">
        <f t="shared" ref="N48" si="48">(H48/B48)*10</f>
        <v>5.9572155287817949</v>
      </c>
      <c r="O48" s="152">
        <f t="shared" ref="O48" si="49">(I48/C48)*10</f>
        <v>4.5163515719627148</v>
      </c>
      <c r="P48" s="52">
        <f t="shared" ref="P48" si="50">(O48-N48)/N48</f>
        <v>-0.24186869685302889</v>
      </c>
    </row>
    <row r="49" spans="1:16" ht="20.100000000000001" customHeight="1" x14ac:dyDescent="0.25">
      <c r="A49" s="38" t="s">
        <v>198</v>
      </c>
      <c r="B49" s="19">
        <v>183.94000000000003</v>
      </c>
      <c r="C49" s="140">
        <v>151.57000000000002</v>
      </c>
      <c r="D49" s="247">
        <f t="shared" si="32"/>
        <v>2.759495987674232E-2</v>
      </c>
      <c r="E49" s="215">
        <f t="shared" si="33"/>
        <v>2.9167372261650011E-2</v>
      </c>
      <c r="F49" s="52">
        <f t="shared" si="43"/>
        <v>-0.17598129824942915</v>
      </c>
      <c r="H49" s="19">
        <v>61.712999999999987</v>
      </c>
      <c r="I49" s="140">
        <v>54.292000000000009</v>
      </c>
      <c r="J49" s="247">
        <f t="shared" si="34"/>
        <v>1.6670664622306642E-2</v>
      </c>
      <c r="K49" s="215">
        <f t="shared" si="35"/>
        <v>1.7634670127858833E-2</v>
      </c>
      <c r="L49" s="52">
        <f t="shared" si="47"/>
        <v>-0.1202501903974848</v>
      </c>
      <c r="N49" s="27">
        <f t="shared" ref="N49:N50" si="51">(H49/B49)*10</f>
        <v>3.3550614330760018</v>
      </c>
      <c r="O49" s="152">
        <f t="shared" ref="O49:O50" si="52">(I49/C49)*10</f>
        <v>3.5819753249323742</v>
      </c>
      <c r="P49" s="52">
        <f t="shared" ref="P49:P50" si="53">(O49-N49)/N49</f>
        <v>6.7633304600426436E-2</v>
      </c>
    </row>
    <row r="50" spans="1:16" ht="20.100000000000001" customHeight="1" x14ac:dyDescent="0.25">
      <c r="A50" s="38" t="s">
        <v>194</v>
      </c>
      <c r="B50" s="19">
        <v>173.13999999999993</v>
      </c>
      <c r="C50" s="140">
        <v>135.77999999999997</v>
      </c>
      <c r="D50" s="247">
        <f t="shared" si="32"/>
        <v>2.5974727373378071E-2</v>
      </c>
      <c r="E50" s="215">
        <f t="shared" si="33"/>
        <v>2.612882368335975E-2</v>
      </c>
      <c r="F50" s="52">
        <f t="shared" si="43"/>
        <v>-0.21577913826960823</v>
      </c>
      <c r="H50" s="19">
        <v>52.83</v>
      </c>
      <c r="I50" s="140">
        <v>43.006999999999991</v>
      </c>
      <c r="J50" s="247">
        <f t="shared" si="34"/>
        <v>1.4271080841904624E-2</v>
      </c>
      <c r="K50" s="215">
        <f t="shared" si="35"/>
        <v>1.3969171483622348E-2</v>
      </c>
      <c r="L50" s="52">
        <f t="shared" si="47"/>
        <v>-0.18593602120007585</v>
      </c>
      <c r="N50" s="27">
        <f t="shared" si="51"/>
        <v>3.0512879750490947</v>
      </c>
      <c r="O50" s="152">
        <f t="shared" si="52"/>
        <v>3.1674031521579025</v>
      </c>
      <c r="P50" s="52">
        <f t="shared" si="53"/>
        <v>3.8054479963314354E-2</v>
      </c>
    </row>
    <row r="51" spans="1:16" ht="20.100000000000001" customHeight="1" x14ac:dyDescent="0.25">
      <c r="A51" s="38" t="s">
        <v>202</v>
      </c>
      <c r="B51" s="19">
        <v>59.449999999999989</v>
      </c>
      <c r="C51" s="140">
        <v>83.039999999999992</v>
      </c>
      <c r="D51" s="247">
        <f t="shared" si="32"/>
        <v>8.9187798449077444E-3</v>
      </c>
      <c r="E51" s="215">
        <f t="shared" si="33"/>
        <v>1.5979802022876667E-2</v>
      </c>
      <c r="F51" s="52">
        <f t="shared" si="43"/>
        <v>0.39680403700588746</v>
      </c>
      <c r="H51" s="19">
        <v>21.622000000000003</v>
      </c>
      <c r="I51" s="140">
        <v>36.038000000000004</v>
      </c>
      <c r="J51" s="247">
        <f t="shared" si="34"/>
        <v>5.8407970843017574E-3</v>
      </c>
      <c r="K51" s="215">
        <f t="shared" si="35"/>
        <v>1.1705559604873215E-2</v>
      </c>
      <c r="L51" s="52">
        <f t="shared" si="47"/>
        <v>0.66672833225418549</v>
      </c>
      <c r="N51" s="27">
        <f t="shared" ref="N51" si="54">(H51/B51)*10</f>
        <v>3.6370058873002535</v>
      </c>
      <c r="O51" s="152">
        <f t="shared" ref="O51" si="55">(I51/C51)*10</f>
        <v>4.3398362235067447</v>
      </c>
      <c r="P51" s="52">
        <f t="shared" ref="P51" si="56">(O51-N51)/N51</f>
        <v>0.19324421185586849</v>
      </c>
    </row>
    <row r="52" spans="1:16" ht="20.100000000000001" customHeight="1" x14ac:dyDescent="0.25">
      <c r="A52" s="38" t="s">
        <v>201</v>
      </c>
      <c r="B52" s="19">
        <v>41.25</v>
      </c>
      <c r="C52" s="140">
        <v>62.339999999999989</v>
      </c>
      <c r="D52" s="247">
        <f t="shared" si="32"/>
        <v>6.1883880336828347E-3</v>
      </c>
      <c r="E52" s="215">
        <f t="shared" si="33"/>
        <v>1.1996397616885011E-2</v>
      </c>
      <c r="F52" s="52">
        <f t="shared" si="43"/>
        <v>0.51127272727272699</v>
      </c>
      <c r="H52" s="19">
        <v>19.454999999999998</v>
      </c>
      <c r="I52" s="140">
        <v>27.005000000000006</v>
      </c>
      <c r="J52" s="247">
        <f t="shared" si="34"/>
        <v>5.2554207416099646E-3</v>
      </c>
      <c r="K52" s="215">
        <f t="shared" si="35"/>
        <v>8.7715366316000101E-3</v>
      </c>
      <c r="L52" s="52">
        <f t="shared" si="47"/>
        <v>0.38807504497558509</v>
      </c>
      <c r="N52" s="27">
        <f t="shared" ref="N52" si="57">(H52/B52)*10</f>
        <v>4.7163636363636359</v>
      </c>
      <c r="O52" s="152">
        <f t="shared" ref="O52" si="58">(I52/C52)*10</f>
        <v>4.3318896374719298</v>
      </c>
      <c r="P52" s="52">
        <f t="shared" ref="P52" si="59">(O52-N52)/N52</f>
        <v>-8.1519159364085728E-2</v>
      </c>
    </row>
    <row r="53" spans="1:16" ht="20.100000000000001" customHeight="1" x14ac:dyDescent="0.25">
      <c r="A53" s="38" t="s">
        <v>203</v>
      </c>
      <c r="B53" s="19">
        <v>9.14</v>
      </c>
      <c r="C53" s="140">
        <v>28.589999999999996</v>
      </c>
      <c r="D53" s="247">
        <f t="shared" si="32"/>
        <v>1.371196766736027E-3</v>
      </c>
      <c r="E53" s="215">
        <f t="shared" si="33"/>
        <v>5.5017165201594878E-3</v>
      </c>
      <c r="F53" s="52">
        <f t="shared" si="43"/>
        <v>2.1280087527352292</v>
      </c>
      <c r="H53" s="19">
        <v>4.2270000000000003</v>
      </c>
      <c r="I53" s="140">
        <v>19.672000000000004</v>
      </c>
      <c r="J53" s="247">
        <f t="shared" si="34"/>
        <v>1.1418485466350721E-3</v>
      </c>
      <c r="K53" s="215">
        <f t="shared" si="35"/>
        <v>6.3896933388941091E-3</v>
      </c>
      <c r="L53" s="52">
        <f t="shared" ref="L53" si="60">(I53-H53)/H53</f>
        <v>3.6538916489235871</v>
      </c>
      <c r="N53" s="27">
        <f t="shared" ref="N53" si="61">(H53/B53)*10</f>
        <v>4.6247264770240699</v>
      </c>
      <c r="O53" s="152">
        <f t="shared" ref="O53" si="62">(I53/C53)*10</f>
        <v>6.880727527107382</v>
      </c>
      <c r="P53" s="52">
        <f t="shared" ref="P53" si="63">(O53-N53)/N53</f>
        <v>0.48781286013157021</v>
      </c>
    </row>
    <row r="54" spans="1:16" ht="20.100000000000001" customHeight="1" x14ac:dyDescent="0.25">
      <c r="A54" s="38" t="s">
        <v>190</v>
      </c>
      <c r="B54" s="19">
        <v>237.03000000000003</v>
      </c>
      <c r="C54" s="140">
        <v>26.72</v>
      </c>
      <c r="D54" s="247">
        <f t="shared" si="32"/>
        <v>3.5559602803002237E-2</v>
      </c>
      <c r="E54" s="215">
        <f t="shared" si="33"/>
        <v>5.1418630786520302E-3</v>
      </c>
      <c r="F54" s="52">
        <f t="shared" si="43"/>
        <v>-0.8872716533772097</v>
      </c>
      <c r="H54" s="19">
        <v>69.175999999999988</v>
      </c>
      <c r="I54" s="140">
        <v>15.516</v>
      </c>
      <c r="J54" s="247">
        <f t="shared" si="34"/>
        <v>1.8686660766980771E-2</v>
      </c>
      <c r="K54" s="215">
        <f t="shared" si="35"/>
        <v>5.0397764256954539E-3</v>
      </c>
      <c r="L54" s="52">
        <f t="shared" si="41"/>
        <v>-0.77570255579969927</v>
      </c>
      <c r="N54" s="27">
        <f t="shared" ref="N54" si="64">(H54/B54)*10</f>
        <v>2.9184491414588862</v>
      </c>
      <c r="O54" s="152">
        <f t="shared" ref="O54" si="65">(I54/C54)*10</f>
        <v>5.8068862275449105</v>
      </c>
      <c r="P54" s="52">
        <f t="shared" ref="P54" si="66">(O54-N54)/N54</f>
        <v>0.98971643708073687</v>
      </c>
    </row>
    <row r="55" spans="1:16" ht="20.100000000000001" customHeight="1" thickBot="1" x14ac:dyDescent="0.3">
      <c r="A55" s="8" t="s">
        <v>17</v>
      </c>
      <c r="B55" s="19">
        <f>B56-SUM(B39:B54)</f>
        <v>146.52999999999975</v>
      </c>
      <c r="C55" s="140">
        <f>C56-SUM(C39:C54)</f>
        <v>184.16000000000076</v>
      </c>
      <c r="D55" s="247">
        <f t="shared" si="32"/>
        <v>2.1982654510922281E-2</v>
      </c>
      <c r="E55" s="215">
        <f t="shared" si="33"/>
        <v>3.5438828763643779E-2</v>
      </c>
      <c r="F55" s="52">
        <f t="shared" ref="F55" si="67">(C55-B55)/B55</f>
        <v>0.2568074796969978</v>
      </c>
      <c r="H55" s="19">
        <f>H56-SUM(H39:H54)</f>
        <v>60.604000000000269</v>
      </c>
      <c r="I55" s="140">
        <f>I56-SUM(I39:I54)</f>
        <v>48.897000000000389</v>
      </c>
      <c r="J55" s="247">
        <f t="shared" si="34"/>
        <v>1.6371088081445991E-2</v>
      </c>
      <c r="K55" s="215">
        <f t="shared" si="35"/>
        <v>1.588231167099978E-2</v>
      </c>
      <c r="L55" s="52">
        <f t="shared" ref="L55" si="68">(I55-H55)/H55</f>
        <v>-0.19317206785030408</v>
      </c>
      <c r="N55" s="27">
        <f t="shared" si="44"/>
        <v>4.1359448577083446</v>
      </c>
      <c r="O55" s="152">
        <f t="shared" si="45"/>
        <v>2.6551368375325906</v>
      </c>
      <c r="P55" s="52">
        <f t="shared" si="46"/>
        <v>-0.35803379182290263</v>
      </c>
    </row>
    <row r="56" spans="1:16" ht="26.25" customHeight="1" thickBot="1" x14ac:dyDescent="0.3">
      <c r="A56" s="12" t="s">
        <v>18</v>
      </c>
      <c r="B56" s="17">
        <v>6665.7099999999991</v>
      </c>
      <c r="C56" s="145">
        <v>5196.5600000000013</v>
      </c>
      <c r="D56" s="253">
        <f>SUM(D39:D55)</f>
        <v>0.99999999999999989</v>
      </c>
      <c r="E56" s="254">
        <f>SUM(E39:E55)</f>
        <v>0.99999999999999978</v>
      </c>
      <c r="F56" s="57">
        <f t="shared" si="38"/>
        <v>-0.22040412799236661</v>
      </c>
      <c r="G56" s="1"/>
      <c r="H56" s="17">
        <v>3701.8920000000003</v>
      </c>
      <c r="I56" s="145">
        <v>3078.7080000000001</v>
      </c>
      <c r="J56" s="253">
        <f>SUM(J39:J55)</f>
        <v>1</v>
      </c>
      <c r="K56" s="254">
        <f>SUM(K39:K55)</f>
        <v>1</v>
      </c>
      <c r="L56" s="57">
        <f t="shared" si="39"/>
        <v>-0.16834202618552896</v>
      </c>
      <c r="M56" s="1"/>
      <c r="N56" s="29">
        <f t="shared" si="36"/>
        <v>5.5536349466148405</v>
      </c>
      <c r="O56" s="146">
        <f t="shared" si="37"/>
        <v>5.9245115999815248</v>
      </c>
      <c r="P56" s="57">
        <f t="shared" si="8"/>
        <v>6.6780884399459534E-2</v>
      </c>
    </row>
    <row r="58" spans="1:16" ht="15.75" thickBot="1" x14ac:dyDescent="0.3"/>
    <row r="59" spans="1:16" x14ac:dyDescent="0.25">
      <c r="A59" s="357" t="s">
        <v>15</v>
      </c>
      <c r="B59" s="351" t="s">
        <v>1</v>
      </c>
      <c r="C59" s="342"/>
      <c r="D59" s="351" t="s">
        <v>104</v>
      </c>
      <c r="E59" s="342"/>
      <c r="F59" s="130" t="s">
        <v>0</v>
      </c>
      <c r="H59" s="360" t="s">
        <v>19</v>
      </c>
      <c r="I59" s="361"/>
      <c r="J59" s="351" t="s">
        <v>104</v>
      </c>
      <c r="K59" s="347"/>
      <c r="L59" s="130" t="s">
        <v>0</v>
      </c>
      <c r="N59" s="341" t="s">
        <v>22</v>
      </c>
      <c r="O59" s="342"/>
      <c r="P59" s="130" t="s">
        <v>0</v>
      </c>
    </row>
    <row r="60" spans="1:16" x14ac:dyDescent="0.25">
      <c r="A60" s="358"/>
      <c r="B60" s="352" t="str">
        <f>B5</f>
        <v>jan-out</v>
      </c>
      <c r="C60" s="344"/>
      <c r="D60" s="352" t="str">
        <f>B5</f>
        <v>jan-out</v>
      </c>
      <c r="E60" s="344"/>
      <c r="F60" s="131" t="str">
        <f>F37</f>
        <v>2022/2021</v>
      </c>
      <c r="H60" s="339" t="str">
        <f>B5</f>
        <v>jan-out</v>
      </c>
      <c r="I60" s="344"/>
      <c r="J60" s="352" t="str">
        <f>B5</f>
        <v>jan-out</v>
      </c>
      <c r="K60" s="340"/>
      <c r="L60" s="131" t="str">
        <f>L37</f>
        <v>2022/2021</v>
      </c>
      <c r="N60" s="339" t="str">
        <f>B5</f>
        <v>jan-out</v>
      </c>
      <c r="O60" s="340"/>
      <c r="P60" s="131" t="str">
        <f>P37</f>
        <v>2022/2021</v>
      </c>
    </row>
    <row r="61" spans="1:16" ht="19.5" customHeight="1" thickBot="1" x14ac:dyDescent="0.3">
      <c r="A61" s="359"/>
      <c r="B61" s="99">
        <f>B6</f>
        <v>2021</v>
      </c>
      <c r="C61" s="134">
        <f>C6</f>
        <v>2022</v>
      </c>
      <c r="D61" s="99">
        <f>B6</f>
        <v>2021</v>
      </c>
      <c r="E61" s="134">
        <f>C6</f>
        <v>2022</v>
      </c>
      <c r="F61" s="132" t="s">
        <v>1</v>
      </c>
      <c r="H61" s="25">
        <f>B6</f>
        <v>2021</v>
      </c>
      <c r="I61" s="134">
        <f>C6</f>
        <v>2022</v>
      </c>
      <c r="J61" s="99">
        <f>B6</f>
        <v>2021</v>
      </c>
      <c r="K61" s="134">
        <f>C6</f>
        <v>2022</v>
      </c>
      <c r="L61" s="259">
        <v>1000</v>
      </c>
      <c r="N61" s="25">
        <f>B6</f>
        <v>2021</v>
      </c>
      <c r="O61" s="134">
        <f>C6</f>
        <v>2022</v>
      </c>
      <c r="P61" s="132"/>
    </row>
    <row r="62" spans="1:16" ht="20.100000000000001" customHeight="1" x14ac:dyDescent="0.25">
      <c r="A62" s="38" t="s">
        <v>153</v>
      </c>
      <c r="B62" s="39">
        <v>1374.5099999999998</v>
      </c>
      <c r="C62" s="147">
        <v>2229.0499999999997</v>
      </c>
      <c r="D62" s="247">
        <f t="shared" ref="D62:D83" si="69">B62/$B$84</f>
        <v>0.151697186145275</v>
      </c>
      <c r="E62" s="246">
        <f t="shared" ref="E62:E83" si="70">C62/$C$84</f>
        <v>0.18790600358438048</v>
      </c>
      <c r="F62" s="52">
        <f t="shared" ref="F62:F83" si="71">(C62-B62)/B62</f>
        <v>0.62170518948570774</v>
      </c>
      <c r="H62" s="19">
        <v>758.90300000000002</v>
      </c>
      <c r="I62" s="147">
        <v>1280.8209999999997</v>
      </c>
      <c r="J62" s="245">
        <f t="shared" ref="J62:J84" si="72">H62/$H$84</f>
        <v>0.17172894314819165</v>
      </c>
      <c r="K62" s="246">
        <f t="shared" ref="K62:K84" si="73">I62/$I$84</f>
        <v>0.19343673047749002</v>
      </c>
      <c r="L62" s="52">
        <f t="shared" ref="L62:L74" si="74">(I62-H62)/H62</f>
        <v>0.68772688999779896</v>
      </c>
      <c r="N62" s="40">
        <f t="shared" ref="N62" si="75">(H62/B62)*10</f>
        <v>5.5212621225018381</v>
      </c>
      <c r="O62" s="143">
        <f t="shared" ref="O62" si="76">(I62/C62)*10</f>
        <v>5.7460397927368154</v>
      </c>
      <c r="P62" s="52">
        <f t="shared" ref="P62" si="77">(O62-N62)/N62</f>
        <v>4.0711283986843982E-2</v>
      </c>
    </row>
    <row r="63" spans="1:16" ht="20.100000000000001" customHeight="1" x14ac:dyDescent="0.25">
      <c r="A63" s="38" t="s">
        <v>155</v>
      </c>
      <c r="B63" s="19">
        <v>947.65</v>
      </c>
      <c r="C63" s="140">
        <v>1023.1200000000002</v>
      </c>
      <c r="D63" s="247">
        <f t="shared" si="69"/>
        <v>0.10458697168486943</v>
      </c>
      <c r="E63" s="215">
        <f t="shared" si="70"/>
        <v>8.6247679678451095E-2</v>
      </c>
      <c r="F63" s="52">
        <f t="shared" si="71"/>
        <v>7.9639107265340847E-2</v>
      </c>
      <c r="H63" s="19">
        <v>971.81299999999999</v>
      </c>
      <c r="I63" s="140">
        <v>1118.1170000000004</v>
      </c>
      <c r="J63" s="214">
        <f t="shared" si="72"/>
        <v>0.21990744459789138</v>
      </c>
      <c r="K63" s="215">
        <f t="shared" si="73"/>
        <v>0.16886426500760046</v>
      </c>
      <c r="L63" s="52">
        <f t="shared" si="74"/>
        <v>0.15054748187151276</v>
      </c>
      <c r="N63" s="40">
        <f t="shared" ref="N63:N64" si="78">(H63/B63)*10</f>
        <v>10.254978103730281</v>
      </c>
      <c r="O63" s="143">
        <f t="shared" ref="O63:O64" si="79">(I63/C63)*10</f>
        <v>10.928503010399563</v>
      </c>
      <c r="P63" s="52">
        <f t="shared" si="8"/>
        <v>6.5677849319277004E-2</v>
      </c>
    </row>
    <row r="64" spans="1:16" ht="20.100000000000001" customHeight="1" x14ac:dyDescent="0.25">
      <c r="A64" s="38" t="s">
        <v>157</v>
      </c>
      <c r="B64" s="19">
        <v>1020.2400000000002</v>
      </c>
      <c r="C64" s="140">
        <v>2578.96</v>
      </c>
      <c r="D64" s="247">
        <f t="shared" si="69"/>
        <v>0.11259833481957601</v>
      </c>
      <c r="E64" s="215">
        <f t="shared" si="70"/>
        <v>0.21740295955854463</v>
      </c>
      <c r="F64" s="52">
        <f t="shared" si="71"/>
        <v>1.5277973810083896</v>
      </c>
      <c r="H64" s="19">
        <v>350.12099999999998</v>
      </c>
      <c r="I64" s="140">
        <v>1095.556</v>
      </c>
      <c r="J64" s="214">
        <f t="shared" si="72"/>
        <v>7.9227397050727177E-2</v>
      </c>
      <c r="K64" s="215">
        <f t="shared" si="73"/>
        <v>0.16545697696633418</v>
      </c>
      <c r="L64" s="52">
        <f t="shared" si="74"/>
        <v>2.1290782329537508</v>
      </c>
      <c r="N64" s="40">
        <f t="shared" si="78"/>
        <v>3.4317513526229115</v>
      </c>
      <c r="O64" s="143">
        <f t="shared" si="79"/>
        <v>4.2480534789217366</v>
      </c>
      <c r="P64" s="52">
        <f t="shared" si="8"/>
        <v>0.23786750333030965</v>
      </c>
    </row>
    <row r="65" spans="1:16" ht="20.100000000000001" customHeight="1" x14ac:dyDescent="0.25">
      <c r="A65" s="38" t="s">
        <v>160</v>
      </c>
      <c r="B65" s="19">
        <v>29.539999999999992</v>
      </c>
      <c r="C65" s="140">
        <v>88.56</v>
      </c>
      <c r="D65" s="247">
        <f t="shared" si="69"/>
        <v>3.2601689902084546E-3</v>
      </c>
      <c r="E65" s="215">
        <f t="shared" si="70"/>
        <v>7.4654923296618454E-3</v>
      </c>
      <c r="F65" s="52">
        <f t="shared" si="71"/>
        <v>1.9979688557887618</v>
      </c>
      <c r="H65" s="19">
        <v>128.88300000000001</v>
      </c>
      <c r="I65" s="140">
        <v>384.71899999999994</v>
      </c>
      <c r="J65" s="214">
        <f t="shared" si="72"/>
        <v>2.9164387780478383E-2</v>
      </c>
      <c r="K65" s="215">
        <f t="shared" si="73"/>
        <v>5.8102408933464932E-2</v>
      </c>
      <c r="L65" s="52">
        <f t="shared" si="74"/>
        <v>1.9850251778745056</v>
      </c>
      <c r="N65" s="40">
        <f t="shared" ref="N65:N67" si="80">(H65/B65)*10</f>
        <v>43.629993229519314</v>
      </c>
      <c r="O65" s="143">
        <f t="shared" ref="O65:O67" si="81">(I65/C65)*10</f>
        <v>43.441621499548326</v>
      </c>
      <c r="P65" s="52">
        <f t="shared" ref="P65:P67" si="82">(O65-N65)/N65</f>
        <v>-4.3174824479124485E-3</v>
      </c>
    </row>
    <row r="66" spans="1:16" ht="20.100000000000001" customHeight="1" x14ac:dyDescent="0.25">
      <c r="A66" s="38" t="s">
        <v>161</v>
      </c>
      <c r="B66" s="19">
        <v>276.23</v>
      </c>
      <c r="C66" s="140">
        <v>604.66</v>
      </c>
      <c r="D66" s="247">
        <f t="shared" si="69"/>
        <v>3.0486001359691324E-2</v>
      </c>
      <c r="E66" s="215">
        <f t="shared" si="70"/>
        <v>5.0972048239084591E-2</v>
      </c>
      <c r="F66" s="52">
        <f t="shared" si="71"/>
        <v>1.1889729573181766</v>
      </c>
      <c r="H66" s="19">
        <v>181.25399999999996</v>
      </c>
      <c r="I66" s="140">
        <v>384.54299999999995</v>
      </c>
      <c r="J66" s="214">
        <f t="shared" si="72"/>
        <v>4.1015199388304328E-2</v>
      </c>
      <c r="K66" s="215">
        <f t="shared" si="73"/>
        <v>5.807582843192409E-2</v>
      </c>
      <c r="L66" s="52">
        <f t="shared" si="74"/>
        <v>1.1215697308749051</v>
      </c>
      <c r="N66" s="40">
        <f t="shared" si="80"/>
        <v>6.5617058248560962</v>
      </c>
      <c r="O66" s="143">
        <f t="shared" si="81"/>
        <v>6.3596566665564112</v>
      </c>
      <c r="P66" s="52">
        <f t="shared" si="82"/>
        <v>-3.0792169550532413E-2</v>
      </c>
    </row>
    <row r="67" spans="1:16" ht="20.100000000000001" customHeight="1" x14ac:dyDescent="0.25">
      <c r="A67" s="38" t="s">
        <v>156</v>
      </c>
      <c r="B67" s="19">
        <v>573.72000000000014</v>
      </c>
      <c r="C67" s="140">
        <v>714.9100000000002</v>
      </c>
      <c r="D67" s="247">
        <f t="shared" si="69"/>
        <v>6.3318353184238174E-2</v>
      </c>
      <c r="E67" s="215">
        <f t="shared" si="70"/>
        <v>6.0265979238917695E-2</v>
      </c>
      <c r="F67" s="52">
        <f t="shared" si="71"/>
        <v>0.24609565641776479</v>
      </c>
      <c r="H67" s="19">
        <v>250.56400000000002</v>
      </c>
      <c r="I67" s="140">
        <v>323.08599999999996</v>
      </c>
      <c r="J67" s="214">
        <f t="shared" si="72"/>
        <v>5.6699065507691361E-2</v>
      </c>
      <c r="K67" s="215">
        <f t="shared" si="73"/>
        <v>4.8794249550132569E-2</v>
      </c>
      <c r="L67" s="52">
        <f t="shared" si="74"/>
        <v>0.28943503456202779</v>
      </c>
      <c r="N67" s="40">
        <f t="shared" si="80"/>
        <v>4.3673568988356681</v>
      </c>
      <c r="O67" s="143">
        <f t="shared" si="81"/>
        <v>4.519254171853798</v>
      </c>
      <c r="P67" s="52">
        <f t="shared" si="82"/>
        <v>3.4780137400409264E-2</v>
      </c>
    </row>
    <row r="68" spans="1:16" ht="20.100000000000001" customHeight="1" x14ac:dyDescent="0.25">
      <c r="A68" s="38" t="s">
        <v>154</v>
      </c>
      <c r="B68" s="19">
        <v>453.02</v>
      </c>
      <c r="C68" s="140">
        <v>407.08999999999986</v>
      </c>
      <c r="D68" s="247">
        <f t="shared" si="69"/>
        <v>4.9997351250651134E-2</v>
      </c>
      <c r="E68" s="215">
        <f t="shared" si="70"/>
        <v>3.4317155289995932E-2</v>
      </c>
      <c r="F68" s="52">
        <f t="shared" si="71"/>
        <v>-0.10138625226259353</v>
      </c>
      <c r="H68" s="19">
        <v>216.75200000000001</v>
      </c>
      <c r="I68" s="140">
        <v>280.82</v>
      </c>
      <c r="J68" s="214">
        <f t="shared" si="72"/>
        <v>4.9047891344818559E-2</v>
      </c>
      <c r="K68" s="215">
        <f t="shared" si="73"/>
        <v>4.2411002515330989E-2</v>
      </c>
      <c r="L68" s="52">
        <f t="shared" si="74"/>
        <v>0.2955820476858344</v>
      </c>
      <c r="N68" s="40">
        <f t="shared" ref="N68:N69" si="83">(H68/B68)*10</f>
        <v>4.7846011213632957</v>
      </c>
      <c r="O68" s="143">
        <f t="shared" ref="O68:O69" si="84">(I68/C68)*10</f>
        <v>6.8982288928738136</v>
      </c>
      <c r="P68" s="52">
        <f t="shared" ref="P68:P69" si="85">(O68-N68)/N68</f>
        <v>0.44175631738101362</v>
      </c>
    </row>
    <row r="69" spans="1:16" ht="20.100000000000001" customHeight="1" x14ac:dyDescent="0.25">
      <c r="A69" s="38" t="s">
        <v>158</v>
      </c>
      <c r="B69" s="19">
        <v>388.08</v>
      </c>
      <c r="C69" s="140">
        <v>475.68999999999994</v>
      </c>
      <c r="D69" s="247">
        <f t="shared" si="69"/>
        <v>4.283027697089023E-2</v>
      </c>
      <c r="E69" s="215">
        <f t="shared" si="70"/>
        <v>4.0100045689892082E-2</v>
      </c>
      <c r="F69" s="52">
        <f t="shared" si="71"/>
        <v>0.22575242218099351</v>
      </c>
      <c r="H69" s="19">
        <v>240.80999999999995</v>
      </c>
      <c r="I69" s="140">
        <v>248.31799999999996</v>
      </c>
      <c r="J69" s="214">
        <f t="shared" si="72"/>
        <v>5.449187419145269E-2</v>
      </c>
      <c r="K69" s="215">
        <f t="shared" si="73"/>
        <v>3.7502369213738194E-2</v>
      </c>
      <c r="L69" s="52">
        <f t="shared" si="74"/>
        <v>3.117810722146095E-2</v>
      </c>
      <c r="N69" s="40">
        <f t="shared" si="83"/>
        <v>6.2051638837353105</v>
      </c>
      <c r="O69" s="143">
        <f t="shared" si="84"/>
        <v>5.220164392776808</v>
      </c>
      <c r="P69" s="52">
        <f t="shared" si="85"/>
        <v>-0.15873867466100899</v>
      </c>
    </row>
    <row r="70" spans="1:16" ht="20.100000000000001" customHeight="1" x14ac:dyDescent="0.25">
      <c r="A70" s="38" t="s">
        <v>159</v>
      </c>
      <c r="B70" s="19">
        <v>146.63</v>
      </c>
      <c r="C70" s="140">
        <v>261.98</v>
      </c>
      <c r="D70" s="247">
        <f t="shared" si="69"/>
        <v>1.6182754875906088E-2</v>
      </c>
      <c r="E70" s="215">
        <f t="shared" si="70"/>
        <v>2.2084571821644201E-2</v>
      </c>
      <c r="F70" s="52">
        <f t="shared" si="71"/>
        <v>0.78667394121257606</v>
      </c>
      <c r="H70" s="19">
        <v>118.95400000000001</v>
      </c>
      <c r="I70" s="140">
        <v>184.08699999999999</v>
      </c>
      <c r="J70" s="214">
        <f t="shared" si="72"/>
        <v>2.6917596456002928E-2</v>
      </c>
      <c r="K70" s="215">
        <f t="shared" si="73"/>
        <v>2.7801845381524592E-2</v>
      </c>
      <c r="L70" s="52">
        <f t="shared" si="74"/>
        <v>0.54754779158330091</v>
      </c>
      <c r="N70" s="40">
        <f t="shared" ref="N70:N71" si="86">(H70/B70)*10</f>
        <v>8.1125281320330096</v>
      </c>
      <c r="O70" s="143">
        <f t="shared" ref="O70:O71" si="87">(I70/C70)*10</f>
        <v>7.0267577677685313</v>
      </c>
      <c r="P70" s="52">
        <f t="shared" ref="P70:P71" si="88">(O70-N70)/N70</f>
        <v>-0.13383871791793503</v>
      </c>
    </row>
    <row r="71" spans="1:16" ht="20.100000000000001" customHeight="1" x14ac:dyDescent="0.25">
      <c r="A71" s="38" t="s">
        <v>212</v>
      </c>
      <c r="B71" s="19">
        <v>330.89</v>
      </c>
      <c r="C71" s="140">
        <v>763.41000000000008</v>
      </c>
      <c r="D71" s="247">
        <f t="shared" si="69"/>
        <v>3.6518528001695187E-2</v>
      </c>
      <c r="E71" s="215">
        <f t="shared" si="70"/>
        <v>6.4354465891905493E-2</v>
      </c>
      <c r="F71" s="52">
        <f t="shared" si="71"/>
        <v>1.307141346066669</v>
      </c>
      <c r="H71" s="19">
        <v>72.813999999999993</v>
      </c>
      <c r="I71" s="140">
        <v>179.75900000000001</v>
      </c>
      <c r="J71" s="214">
        <f t="shared" si="72"/>
        <v>1.6476771427168458E-2</v>
      </c>
      <c r="K71" s="215">
        <f t="shared" si="73"/>
        <v>2.7148206684543069E-2</v>
      </c>
      <c r="L71" s="52">
        <f t="shared" si="74"/>
        <v>1.4687422748372569</v>
      </c>
      <c r="N71" s="40">
        <f t="shared" si="86"/>
        <v>2.2005500317325999</v>
      </c>
      <c r="O71" s="143">
        <f t="shared" si="87"/>
        <v>2.3546849006431665</v>
      </c>
      <c r="P71" s="52">
        <f t="shared" si="88"/>
        <v>7.0043792091929277E-2</v>
      </c>
    </row>
    <row r="72" spans="1:16" ht="20.100000000000001" customHeight="1" x14ac:dyDescent="0.25">
      <c r="A72" s="38" t="s">
        <v>165</v>
      </c>
      <c r="B72" s="19">
        <v>294.72999999999996</v>
      </c>
      <c r="C72" s="140">
        <v>305.75999999999993</v>
      </c>
      <c r="D72" s="247">
        <f t="shared" si="69"/>
        <v>3.2527745649429181E-2</v>
      </c>
      <c r="E72" s="215">
        <f t="shared" si="70"/>
        <v>2.5775168639537098E-2</v>
      </c>
      <c r="F72" s="52">
        <f t="shared" si="71"/>
        <v>3.7424083059070926E-2</v>
      </c>
      <c r="H72" s="19">
        <v>114.51599999999999</v>
      </c>
      <c r="I72" s="140">
        <v>121.631</v>
      </c>
      <c r="J72" s="214">
        <f t="shared" si="72"/>
        <v>2.5913340247117632E-2</v>
      </c>
      <c r="K72" s="215">
        <f t="shared" si="73"/>
        <v>1.836939194837342E-2</v>
      </c>
      <c r="L72" s="52">
        <f t="shared" si="74"/>
        <v>6.2131055922316616E-2</v>
      </c>
      <c r="N72" s="40">
        <f t="shared" ref="N72" si="89">(H72/B72)*10</f>
        <v>3.8854544837648017</v>
      </c>
      <c r="O72" s="143">
        <f t="shared" ref="O72" si="90">(I72/C72)*10</f>
        <v>3.9779892726321311</v>
      </c>
      <c r="P72" s="52">
        <f t="shared" ref="P72" si="91">(O72-N72)/N72</f>
        <v>2.3815692412298702E-2</v>
      </c>
    </row>
    <row r="73" spans="1:16" ht="20.100000000000001" customHeight="1" x14ac:dyDescent="0.25">
      <c r="A73" s="38" t="s">
        <v>170</v>
      </c>
      <c r="B73" s="19">
        <v>9.14</v>
      </c>
      <c r="C73" s="140">
        <v>44.11</v>
      </c>
      <c r="D73" s="247">
        <f t="shared" si="69"/>
        <v>1.0087320436867058E-3</v>
      </c>
      <c r="E73" s="215">
        <f t="shared" si="70"/>
        <v>3.7184153868719963E-3</v>
      </c>
      <c r="F73" s="52">
        <f t="shared" si="71"/>
        <v>3.8260393873085334</v>
      </c>
      <c r="H73" s="19">
        <v>3.9390000000000001</v>
      </c>
      <c r="I73" s="140">
        <v>88.166999999999987</v>
      </c>
      <c r="J73" s="214">
        <f t="shared" si="72"/>
        <v>8.9133961397006847E-4</v>
      </c>
      <c r="K73" s="215">
        <f t="shared" si="73"/>
        <v>1.3315472041767635E-2</v>
      </c>
      <c r="L73" s="52">
        <f t="shared" si="74"/>
        <v>21.383092155369379</v>
      </c>
      <c r="N73" s="40">
        <f t="shared" ref="N73" si="92">(H73/B73)*10</f>
        <v>4.3096280087527354</v>
      </c>
      <c r="O73" s="143">
        <f t="shared" ref="O73" si="93">(I73/C73)*10</f>
        <v>19.987984583994557</v>
      </c>
      <c r="P73" s="52">
        <f t="shared" ref="P73" si="94">(O73-N73)/N73</f>
        <v>3.637983729314807</v>
      </c>
    </row>
    <row r="74" spans="1:16" ht="20.100000000000001" customHeight="1" x14ac:dyDescent="0.25">
      <c r="A74" s="38" t="s">
        <v>167</v>
      </c>
      <c r="B74" s="19">
        <v>111.05999999999999</v>
      </c>
      <c r="C74" s="140">
        <v>118.68</v>
      </c>
      <c r="D74" s="247">
        <f t="shared" si="69"/>
        <v>1.225708761179929E-2</v>
      </c>
      <c r="E74" s="215">
        <f t="shared" si="70"/>
        <v>1.0004568989208084E-2</v>
      </c>
      <c r="F74" s="52">
        <f t="shared" si="71"/>
        <v>6.8611561318206546E-2</v>
      </c>
      <c r="H74" s="19">
        <v>46.282000000000004</v>
      </c>
      <c r="I74" s="140">
        <v>86.864999999999981</v>
      </c>
      <c r="J74" s="214">
        <f t="shared" si="72"/>
        <v>1.0472957606946614E-2</v>
      </c>
      <c r="K74" s="215">
        <f t="shared" si="73"/>
        <v>1.3118836740596204E-2</v>
      </c>
      <c r="L74" s="52">
        <f t="shared" si="74"/>
        <v>0.87686357547210525</v>
      </c>
      <c r="N74" s="40">
        <f t="shared" ref="N74:N75" si="95">(H74/B74)*10</f>
        <v>4.1672969566000369</v>
      </c>
      <c r="O74" s="143">
        <f t="shared" ref="O74:O75" si="96">(I74/C74)*10</f>
        <v>7.3192618806875611</v>
      </c>
      <c r="P74" s="52">
        <f t="shared" ref="P74:P75" si="97">(O74-N74)/N74</f>
        <v>0.75635716794684837</v>
      </c>
    </row>
    <row r="75" spans="1:16" ht="20.100000000000001" customHeight="1" x14ac:dyDescent="0.25">
      <c r="A75" s="38" t="s">
        <v>169</v>
      </c>
      <c r="B75" s="19">
        <v>243.88</v>
      </c>
      <c r="C75" s="140">
        <v>257.16000000000008</v>
      </c>
      <c r="D75" s="247">
        <f t="shared" si="69"/>
        <v>2.6915707966555114E-2</v>
      </c>
      <c r="E75" s="215">
        <f t="shared" si="70"/>
        <v>2.1678252117161706E-2</v>
      </c>
      <c r="F75" s="52">
        <f t="shared" si="71"/>
        <v>5.445300967689063E-2</v>
      </c>
      <c r="H75" s="19">
        <v>69.537999999999997</v>
      </c>
      <c r="I75" s="140">
        <v>81.374000000000009</v>
      </c>
      <c r="J75" s="214">
        <f t="shared" si="72"/>
        <v>1.5735459272975531E-2</v>
      </c>
      <c r="K75" s="215">
        <f t="shared" si="73"/>
        <v>1.2289555297637436E-2</v>
      </c>
      <c r="L75" s="52">
        <f t="shared" ref="L75:L82" si="98">(I75-H75)/H75</f>
        <v>0.17020909430814826</v>
      </c>
      <c r="N75" s="40">
        <f t="shared" si="95"/>
        <v>2.8513203214695753</v>
      </c>
      <c r="O75" s="143">
        <f t="shared" si="96"/>
        <v>3.1643334888785186</v>
      </c>
      <c r="P75" s="52">
        <f t="shared" si="97"/>
        <v>0.10977832446675646</v>
      </c>
    </row>
    <row r="76" spans="1:16" ht="20.100000000000001" customHeight="1" x14ac:dyDescent="0.25">
      <c r="A76" s="38" t="s">
        <v>224</v>
      </c>
      <c r="B76" s="19">
        <v>242.78</v>
      </c>
      <c r="C76" s="140">
        <v>188.1</v>
      </c>
      <c r="D76" s="247">
        <f t="shared" si="69"/>
        <v>2.6794306954732866E-2</v>
      </c>
      <c r="E76" s="215">
        <f t="shared" si="70"/>
        <v>1.5856584318082578E-2</v>
      </c>
      <c r="F76" s="52">
        <f t="shared" si="71"/>
        <v>-0.22522448307109319</v>
      </c>
      <c r="H76" s="19">
        <v>68.686000000000007</v>
      </c>
      <c r="I76" s="140">
        <v>53.286999999999999</v>
      </c>
      <c r="J76" s="214">
        <f t="shared" si="72"/>
        <v>1.5542663804302649E-2</v>
      </c>
      <c r="K76" s="215">
        <f t="shared" si="73"/>
        <v>8.0476999182196515E-3</v>
      </c>
      <c r="L76" s="52">
        <f t="shared" si="98"/>
        <v>-0.22419415892612768</v>
      </c>
      <c r="N76" s="40">
        <f t="shared" ref="N76:N82" si="99">(H76/B76)*10</f>
        <v>2.8291457286432165</v>
      </c>
      <c r="O76" s="143">
        <f t="shared" ref="O76:O82" si="100">(I76/C76)*10</f>
        <v>2.8329080276448697</v>
      </c>
      <c r="P76" s="52">
        <f t="shared" ref="P76:P82" si="101">(O76-N76)/N76</f>
        <v>1.3298357039591441E-3</v>
      </c>
    </row>
    <row r="77" spans="1:16" ht="20.100000000000001" customHeight="1" x14ac:dyDescent="0.25">
      <c r="A77" s="38" t="s">
        <v>162</v>
      </c>
      <c r="B77" s="19">
        <v>584.14</v>
      </c>
      <c r="C77" s="140">
        <v>207.29999999999995</v>
      </c>
      <c r="D77" s="247">
        <f t="shared" si="69"/>
        <v>6.4468351859863479E-2</v>
      </c>
      <c r="E77" s="215">
        <f t="shared" si="70"/>
        <v>1.7475119240502487E-2</v>
      </c>
      <c r="F77" s="52">
        <f t="shared" si="71"/>
        <v>-0.64511932071078859</v>
      </c>
      <c r="H77" s="19">
        <v>124.56800000000001</v>
      </c>
      <c r="I77" s="140">
        <v>48.933999999999997</v>
      </c>
      <c r="J77" s="214">
        <f t="shared" si="72"/>
        <v>2.8187964720239527E-2</v>
      </c>
      <c r="K77" s="215">
        <f t="shared" si="73"/>
        <v>7.3902855818147092E-3</v>
      </c>
      <c r="L77" s="52">
        <f t="shared" si="98"/>
        <v>-0.60717038083616981</v>
      </c>
      <c r="N77" s="40">
        <f t="shared" si="99"/>
        <v>2.1325024822816454</v>
      </c>
      <c r="O77" s="143">
        <f t="shared" si="100"/>
        <v>2.3605402797877475</v>
      </c>
      <c r="P77" s="52">
        <f t="shared" si="101"/>
        <v>0.10693436439150861</v>
      </c>
    </row>
    <row r="78" spans="1:16" ht="20.100000000000001" customHeight="1" x14ac:dyDescent="0.25">
      <c r="A78" s="38" t="s">
        <v>225</v>
      </c>
      <c r="B78" s="19">
        <v>4.5</v>
      </c>
      <c r="C78" s="140">
        <v>114.66</v>
      </c>
      <c r="D78" s="247">
        <f t="shared" si="69"/>
        <v>4.9664050290920952E-4</v>
      </c>
      <c r="E78" s="215">
        <f t="shared" si="70"/>
        <v>9.6656882398264126E-3</v>
      </c>
      <c r="F78" s="52">
        <f t="shared" si="71"/>
        <v>24.48</v>
      </c>
      <c r="H78" s="19">
        <v>1.8520000000000001</v>
      </c>
      <c r="I78" s="140">
        <v>42.492999999999995</v>
      </c>
      <c r="J78" s="214">
        <f t="shared" si="72"/>
        <v>4.1908123002603882E-4</v>
      </c>
      <c r="K78" s="215">
        <f t="shared" si="73"/>
        <v>6.4175298407661832E-3</v>
      </c>
      <c r="L78" s="52">
        <f t="shared" si="98"/>
        <v>21.944384449244058</v>
      </c>
      <c r="N78" s="40">
        <f t="shared" si="99"/>
        <v>4.1155555555555559</v>
      </c>
      <c r="O78" s="143">
        <f t="shared" si="100"/>
        <v>3.7060003488574917</v>
      </c>
      <c r="P78" s="52">
        <f t="shared" si="101"/>
        <v>-9.9513954111300665E-2</v>
      </c>
    </row>
    <row r="79" spans="1:16" ht="20.100000000000001" customHeight="1" x14ac:dyDescent="0.25">
      <c r="A79" s="38" t="s">
        <v>175</v>
      </c>
      <c r="B79" s="19">
        <v>164.70999999999998</v>
      </c>
      <c r="C79" s="140">
        <v>216.59000000000003</v>
      </c>
      <c r="D79" s="247">
        <f t="shared" si="69"/>
        <v>1.8178146052039088E-2</v>
      </c>
      <c r="E79" s="215">
        <f t="shared" si="70"/>
        <v>1.8258254106610878E-2</v>
      </c>
      <c r="F79" s="52">
        <f t="shared" si="71"/>
        <v>0.31497783983971867</v>
      </c>
      <c r="H79" s="19">
        <v>29.788</v>
      </c>
      <c r="I79" s="140">
        <v>40.313999999999986</v>
      </c>
      <c r="J79" s="214">
        <f t="shared" si="72"/>
        <v>6.7406002591877132E-3</v>
      </c>
      <c r="K79" s="215">
        <f t="shared" si="73"/>
        <v>6.0884451086213693E-3</v>
      </c>
      <c r="L79" s="52">
        <f t="shared" si="98"/>
        <v>0.35336377064589719</v>
      </c>
      <c r="N79" s="40">
        <f t="shared" si="99"/>
        <v>1.8085119300588917</v>
      </c>
      <c r="O79" s="143">
        <f t="shared" si="100"/>
        <v>1.8613047693799334</v>
      </c>
      <c r="P79" s="52">
        <f t="shared" si="101"/>
        <v>2.919131383298235E-2</v>
      </c>
    </row>
    <row r="80" spans="1:16" ht="20.100000000000001" customHeight="1" x14ac:dyDescent="0.25">
      <c r="A80" s="38" t="s">
        <v>226</v>
      </c>
      <c r="B80" s="19">
        <v>3.2899999999999996</v>
      </c>
      <c r="C80" s="140">
        <v>8.9699999999999989</v>
      </c>
      <c r="D80" s="247">
        <f t="shared" si="69"/>
        <v>3.6309938990473315E-4</v>
      </c>
      <c r="E80" s="215">
        <f t="shared" si="70"/>
        <v>7.5615928406805267E-4</v>
      </c>
      <c r="F80" s="52">
        <f t="shared" si="71"/>
        <v>1.7264437689969605</v>
      </c>
      <c r="H80" s="19">
        <v>8.7659999999999982</v>
      </c>
      <c r="I80" s="140">
        <v>37.311</v>
      </c>
      <c r="J80" s="214">
        <f t="shared" si="72"/>
        <v>1.9836209840217362E-3</v>
      </c>
      <c r="K80" s="215">
        <f t="shared" si="73"/>
        <v>5.6349153010808156E-3</v>
      </c>
      <c r="L80" s="52">
        <f t="shared" si="98"/>
        <v>3.2563312799452437</v>
      </c>
      <c r="N80" s="40">
        <f t="shared" si="99"/>
        <v>26.644376899696045</v>
      </c>
      <c r="O80" s="143">
        <f t="shared" si="100"/>
        <v>41.595317725752508</v>
      </c>
      <c r="P80" s="52">
        <f t="shared" si="101"/>
        <v>0.56112931003565791</v>
      </c>
    </row>
    <row r="81" spans="1:16" ht="20.100000000000001" customHeight="1" x14ac:dyDescent="0.25">
      <c r="A81" s="38" t="s">
        <v>227</v>
      </c>
      <c r="B81" s="19">
        <v>162.46</v>
      </c>
      <c r="C81" s="140">
        <v>80.099999999999994</v>
      </c>
      <c r="D81" s="247">
        <f t="shared" si="69"/>
        <v>1.7929825800584488E-2</v>
      </c>
      <c r="E81" s="215">
        <f t="shared" si="70"/>
        <v>6.7523253794705713E-3</v>
      </c>
      <c r="F81" s="52">
        <f t="shared" si="71"/>
        <v>-0.5069555582912717</v>
      </c>
      <c r="H81" s="19">
        <v>70.89</v>
      </c>
      <c r="I81" s="140">
        <v>37.097000000000001</v>
      </c>
      <c r="J81" s="214">
        <f t="shared" si="72"/>
        <v>1.6041397622324996E-2</v>
      </c>
      <c r="K81" s="215">
        <f t="shared" si="73"/>
        <v>5.602595827616387E-3</v>
      </c>
      <c r="L81" s="52">
        <f t="shared" si="98"/>
        <v>-0.47669629002680208</v>
      </c>
      <c r="N81" s="40">
        <f t="shared" si="99"/>
        <v>4.3635356395420413</v>
      </c>
      <c r="O81" s="143">
        <f t="shared" si="100"/>
        <v>4.6313358302122349</v>
      </c>
      <c r="P81" s="52">
        <f t="shared" si="101"/>
        <v>6.1372293660995433E-2</v>
      </c>
    </row>
    <row r="82" spans="1:16" ht="20.100000000000001" customHeight="1" x14ac:dyDescent="0.25">
      <c r="A82" s="38" t="s">
        <v>228</v>
      </c>
      <c r="B82" s="19">
        <v>11.26</v>
      </c>
      <c r="C82" s="140">
        <v>19.41</v>
      </c>
      <c r="D82" s="247">
        <f t="shared" si="69"/>
        <v>1.2427049028350442E-3</v>
      </c>
      <c r="E82" s="215">
        <f t="shared" si="70"/>
        <v>1.6362376481338801E-3</v>
      </c>
      <c r="F82" s="52">
        <f t="shared" si="71"/>
        <v>0.72380106571936065</v>
      </c>
      <c r="H82" s="19">
        <v>4.1920000000000002</v>
      </c>
      <c r="I82" s="140">
        <v>37.02000000000001</v>
      </c>
      <c r="J82" s="214">
        <f t="shared" si="72"/>
        <v>9.4858991159241614E-4</v>
      </c>
      <c r="K82" s="215">
        <f t="shared" si="73"/>
        <v>5.5909668581922718E-3</v>
      </c>
      <c r="L82" s="52">
        <f t="shared" si="98"/>
        <v>7.8311068702290099</v>
      </c>
      <c r="N82" s="40">
        <f t="shared" si="99"/>
        <v>3.7229129662522205</v>
      </c>
      <c r="O82" s="143">
        <f t="shared" si="100"/>
        <v>19.072642967542507</v>
      </c>
      <c r="P82" s="52">
        <f t="shared" si="101"/>
        <v>4.1230429345068851</v>
      </c>
    </row>
    <row r="83" spans="1:16" ht="20.100000000000001" customHeight="1" thickBot="1" x14ac:dyDescent="0.3">
      <c r="A83" s="8" t="s">
        <v>17</v>
      </c>
      <c r="B83" s="19">
        <f>B84-SUM(B62:B82)</f>
        <v>1688.4200000000019</v>
      </c>
      <c r="C83" s="140">
        <f>C84-SUM(C62:C82)</f>
        <v>1154.3099999999977</v>
      </c>
      <c r="D83" s="247">
        <f t="shared" si="69"/>
        <v>0.18634172398265966</v>
      </c>
      <c r="E83" s="215">
        <f t="shared" si="70"/>
        <v>9.7306825328048185E-2</v>
      </c>
      <c r="F83" s="52">
        <f t="shared" si="71"/>
        <v>-0.31633716729250044</v>
      </c>
      <c r="H83" s="19">
        <f>H84-SUM(H62:H82)</f>
        <v>585.30599999999913</v>
      </c>
      <c r="I83" s="140">
        <f>I84-SUM(I62:I82)</f>
        <v>467.07599999999638</v>
      </c>
      <c r="J83" s="214">
        <f t="shared" si="72"/>
        <v>0.13244641383456821</v>
      </c>
      <c r="K83" s="215">
        <f t="shared" si="73"/>
        <v>7.0540422373230494E-2</v>
      </c>
      <c r="L83" s="52">
        <f t="shared" ref="L83" si="102">(I83-H83)/H83</f>
        <v>-0.20199690418345775</v>
      </c>
      <c r="N83" s="40">
        <f t="shared" ref="N83:O84" si="103">(H83/B83)*10</f>
        <v>3.466590066452651</v>
      </c>
      <c r="O83" s="143">
        <f t="shared" ref="O83" si="104">(I83/C83)*10</f>
        <v>4.0463653611248045</v>
      </c>
      <c r="P83" s="52">
        <f t="shared" ref="P83" si="105">(O83-N83)/N83</f>
        <v>0.16724656897936463</v>
      </c>
    </row>
    <row r="84" spans="1:16" ht="26.25" customHeight="1" thickBot="1" x14ac:dyDescent="0.3">
      <c r="A84" s="12" t="s">
        <v>18</v>
      </c>
      <c r="B84" s="17">
        <v>9060.8800000000028</v>
      </c>
      <c r="C84" s="145">
        <v>11862.579999999998</v>
      </c>
      <c r="D84" s="243">
        <f>SUM(D62:D83)</f>
        <v>0.99999999999999967</v>
      </c>
      <c r="E84" s="244">
        <f>SUM(E62:E83)</f>
        <v>1.0000000000000002</v>
      </c>
      <c r="F84" s="57">
        <f>(C84-B84)/B84</f>
        <v>0.30920837711127336</v>
      </c>
      <c r="G84" s="1"/>
      <c r="H84" s="17">
        <v>4419.1909999999989</v>
      </c>
      <c r="I84" s="145">
        <v>6621.3949999999986</v>
      </c>
      <c r="J84" s="255">
        <f t="shared" si="72"/>
        <v>1</v>
      </c>
      <c r="K84" s="244">
        <f t="shared" si="73"/>
        <v>1</v>
      </c>
      <c r="L84" s="57">
        <f>(I84-H84)/H84</f>
        <v>0.49832740879495824</v>
      </c>
      <c r="M84" s="1"/>
      <c r="N84" s="37">
        <f t="shared" si="103"/>
        <v>4.8772205348707827</v>
      </c>
      <c r="O84" s="150">
        <f t="shared" si="103"/>
        <v>5.5817495013732259</v>
      </c>
      <c r="P84" s="57">
        <f>(O84-N84)/N84</f>
        <v>0.14445296485267692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147</v>
      </c>
    </row>
    <row r="2" spans="1:18" ht="15.75" thickBot="1" x14ac:dyDescent="0.3"/>
    <row r="3" spans="1:18" x14ac:dyDescent="0.25">
      <c r="A3" s="330" t="s">
        <v>16</v>
      </c>
      <c r="B3" s="348"/>
      <c r="C3" s="348"/>
      <c r="D3" s="351" t="s">
        <v>1</v>
      </c>
      <c r="E3" s="342"/>
      <c r="F3" s="351" t="s">
        <v>104</v>
      </c>
      <c r="G3" s="342"/>
      <c r="H3" s="130" t="s">
        <v>0</v>
      </c>
      <c r="J3" s="343" t="s">
        <v>19</v>
      </c>
      <c r="K3" s="342"/>
      <c r="L3" s="354" t="s">
        <v>104</v>
      </c>
      <c r="M3" s="355"/>
      <c r="N3" s="130" t="s">
        <v>0</v>
      </c>
      <c r="P3" s="341" t="s">
        <v>22</v>
      </c>
      <c r="Q3" s="342"/>
      <c r="R3" s="130" t="s">
        <v>0</v>
      </c>
    </row>
    <row r="4" spans="1:18" x14ac:dyDescent="0.25">
      <c r="A4" s="349"/>
      <c r="B4" s="350"/>
      <c r="C4" s="350"/>
      <c r="D4" s="352" t="s">
        <v>180</v>
      </c>
      <c r="E4" s="344"/>
      <c r="F4" s="352" t="str">
        <f>D4</f>
        <v>jan-out</v>
      </c>
      <c r="G4" s="344"/>
      <c r="H4" s="131" t="s">
        <v>138</v>
      </c>
      <c r="J4" s="339" t="str">
        <f>D4</f>
        <v>jan-out</v>
      </c>
      <c r="K4" s="344"/>
      <c r="L4" s="345" t="str">
        <f>D4</f>
        <v>jan-out</v>
      </c>
      <c r="M4" s="346"/>
      <c r="N4" s="131" t="str">
        <f>H4</f>
        <v>2022/2021</v>
      </c>
      <c r="P4" s="339" t="str">
        <f>D4</f>
        <v>jan-out</v>
      </c>
      <c r="Q4" s="340"/>
      <c r="R4" s="131" t="str">
        <f>N4</f>
        <v>2022/2021</v>
      </c>
    </row>
    <row r="5" spans="1:18" ht="19.5" customHeight="1" thickBot="1" x14ac:dyDescent="0.3">
      <c r="A5" s="331"/>
      <c r="B5" s="356"/>
      <c r="C5" s="356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372109.50000000006</v>
      </c>
      <c r="E6" s="147">
        <v>353855.92999999982</v>
      </c>
      <c r="F6" s="247">
        <f>D6/D8</f>
        <v>0.71997686071634104</v>
      </c>
      <c r="G6" s="246">
        <f>E6/E8</f>
        <v>0.74787714029086183</v>
      </c>
      <c r="H6" s="165">
        <f>(E6-D6)/D6</f>
        <v>-4.9054297189403219E-2</v>
      </c>
      <c r="I6" s="1"/>
      <c r="J6" s="115">
        <v>163237.94100000002</v>
      </c>
      <c r="K6" s="147">
        <v>156057.85500000004</v>
      </c>
      <c r="L6" s="247">
        <f>J6/J8</f>
        <v>0.61181442193187918</v>
      </c>
      <c r="M6" s="246">
        <f>K6/K8</f>
        <v>0.6110414977822014</v>
      </c>
      <c r="N6" s="165">
        <f>(K6-J6)/J6</f>
        <v>-4.3985399203240259E-2</v>
      </c>
      <c r="P6" s="27">
        <f t="shared" ref="P6:Q8" si="0">(J6/D6)*10</f>
        <v>4.3868254102623014</v>
      </c>
      <c r="Q6" s="152">
        <f t="shared" si="0"/>
        <v>4.4102088383823359</v>
      </c>
      <c r="R6" s="165">
        <f>(Q6-P6)/P6</f>
        <v>5.3303758260660533E-3</v>
      </c>
    </row>
    <row r="7" spans="1:18" ht="24" customHeight="1" thickBot="1" x14ac:dyDescent="0.3">
      <c r="A7" s="161" t="s">
        <v>21</v>
      </c>
      <c r="B7" s="1"/>
      <c r="C7" s="1"/>
      <c r="D7" s="117">
        <v>144725.86000000002</v>
      </c>
      <c r="E7" s="140">
        <v>119291.2099999999</v>
      </c>
      <c r="F7" s="247">
        <f>D7/D8</f>
        <v>0.28002313928365891</v>
      </c>
      <c r="G7" s="215">
        <f>E7/E8</f>
        <v>0.25212285970913823</v>
      </c>
      <c r="H7" s="55">
        <f t="shared" ref="H7:H8" si="1">(E7-D7)/D7</f>
        <v>-0.17574364387953961</v>
      </c>
      <c r="J7" s="196">
        <v>103571.62599999999</v>
      </c>
      <c r="K7" s="142">
        <v>99338.636999999973</v>
      </c>
      <c r="L7" s="247">
        <f>J7/J8</f>
        <v>0.38818557806812065</v>
      </c>
      <c r="M7" s="215">
        <f>K7/K8</f>
        <v>0.38895850221779854</v>
      </c>
      <c r="N7" s="102">
        <f t="shared" ref="N7:N8" si="2">(K7-J7)/J7</f>
        <v>-4.0870160713707596E-2</v>
      </c>
      <c r="P7" s="27">
        <f t="shared" si="0"/>
        <v>7.1564007980329141</v>
      </c>
      <c r="Q7" s="152">
        <f t="shared" si="0"/>
        <v>8.3274062690788409</v>
      </c>
      <c r="R7" s="102">
        <f t="shared" ref="R7:R8" si="3">(Q7-P7)/P7</f>
        <v>0.16363050422885789</v>
      </c>
    </row>
    <row r="8" spans="1:18" ht="26.25" customHeight="1" thickBot="1" x14ac:dyDescent="0.3">
      <c r="A8" s="12" t="s">
        <v>12</v>
      </c>
      <c r="B8" s="162"/>
      <c r="C8" s="162"/>
      <c r="D8" s="163">
        <v>516835.3600000001</v>
      </c>
      <c r="E8" s="145">
        <v>473147.13999999972</v>
      </c>
      <c r="F8" s="243">
        <f>SUM(F6:F7)</f>
        <v>1</v>
      </c>
      <c r="G8" s="244">
        <f>SUM(G6:G7)</f>
        <v>1</v>
      </c>
      <c r="H8" s="164">
        <f t="shared" si="1"/>
        <v>-8.4530245763371092E-2</v>
      </c>
      <c r="I8" s="1"/>
      <c r="J8" s="17">
        <v>266809.56700000004</v>
      </c>
      <c r="K8" s="145">
        <v>255396.49200000003</v>
      </c>
      <c r="L8" s="243">
        <f>SUM(L6:L7)</f>
        <v>0.99999999999999978</v>
      </c>
      <c r="M8" s="244">
        <f>SUM(M6:M7)</f>
        <v>1</v>
      </c>
      <c r="N8" s="164">
        <f t="shared" si="2"/>
        <v>-4.2776108549361015E-2</v>
      </c>
      <c r="O8" s="1"/>
      <c r="P8" s="29">
        <f t="shared" si="0"/>
        <v>5.1623706048285856</v>
      </c>
      <c r="Q8" s="146">
        <f t="shared" si="0"/>
        <v>5.3978238566548278</v>
      </c>
      <c r="R8" s="164">
        <f t="shared" si="3"/>
        <v>4.5609521254830629E-2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146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F5</f>
        <v>2022/2021</v>
      </c>
    </row>
    <row r="6" spans="1:16" ht="19.5" customHeight="1" thickBot="1" x14ac:dyDescent="0.3">
      <c r="A6" s="359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186</v>
      </c>
      <c r="B7" s="39">
        <v>150209.56</v>
      </c>
      <c r="C7" s="147">
        <v>148802.35</v>
      </c>
      <c r="D7" s="247">
        <f>B7/$B$33</f>
        <v>0.29063328793912235</v>
      </c>
      <c r="E7" s="246">
        <f>C7/$C$33</f>
        <v>0.31449487362430217</v>
      </c>
      <c r="F7" s="52">
        <f>(C7-B7)/B7</f>
        <v>-9.368311843800034E-3</v>
      </c>
      <c r="H7" s="39">
        <v>60105.897000000004</v>
      </c>
      <c r="I7" s="147">
        <v>60045.591</v>
      </c>
      <c r="J7" s="247">
        <f>H7/$H$33</f>
        <v>0.22527639348104783</v>
      </c>
      <c r="K7" s="246">
        <f>I7/$I$33</f>
        <v>0.23510734438748676</v>
      </c>
      <c r="L7" s="52">
        <f>(I7-H7)/H7</f>
        <v>-1.0033291741741101E-3</v>
      </c>
      <c r="N7" s="27">
        <f t="shared" ref="N7:N33" si="0">(H7/B7)*10</f>
        <v>4.0014694803712896</v>
      </c>
      <c r="O7" s="151">
        <f t="shared" ref="O7:O33" si="1">(I7/C7)*10</f>
        <v>4.0352582469295681</v>
      </c>
      <c r="P7" s="61">
        <f>(O7-N7)/N7</f>
        <v>8.4440895336138754E-3</v>
      </c>
    </row>
    <row r="8" spans="1:16" ht="20.100000000000001" customHeight="1" x14ac:dyDescent="0.25">
      <c r="A8" s="8" t="s">
        <v>153</v>
      </c>
      <c r="B8" s="19">
        <v>35579.33</v>
      </c>
      <c r="C8" s="140">
        <v>31299.760000000002</v>
      </c>
      <c r="D8" s="247">
        <f t="shared" ref="D8:D32" si="2">B8/$B$33</f>
        <v>6.8840742630303001E-2</v>
      </c>
      <c r="E8" s="215">
        <f t="shared" ref="E8:E32" si="3">C8/$C$33</f>
        <v>6.6152275590210696E-2</v>
      </c>
      <c r="F8" s="52">
        <f t="shared" ref="F8:F33" si="4">(C8-B8)/B8</f>
        <v>-0.12028247861890597</v>
      </c>
      <c r="H8" s="19">
        <v>32634.079999999998</v>
      </c>
      <c r="I8" s="140">
        <v>32776.381000000001</v>
      </c>
      <c r="J8" s="247">
        <f t="shared" ref="J8:J32" si="5">H8/$H$33</f>
        <v>0.12231225576705049</v>
      </c>
      <c r="K8" s="215">
        <f t="shared" ref="K8:K32" si="6">I8/$I$33</f>
        <v>0.12833528269448591</v>
      </c>
      <c r="L8" s="52">
        <f t="shared" ref="L8:L33" si="7">(I8-H8)/H8</f>
        <v>4.3605028853273362E-3</v>
      </c>
      <c r="M8" s="1"/>
      <c r="N8" s="27">
        <f t="shared" si="0"/>
        <v>9.1722019498399767</v>
      </c>
      <c r="O8" s="152">
        <f t="shared" si="1"/>
        <v>10.471767515150276</v>
      </c>
      <c r="P8" s="52">
        <f t="shared" ref="P8:P71" si="8">(O8-N8)/N8</f>
        <v>0.14168523244660702</v>
      </c>
    </row>
    <row r="9" spans="1:16" ht="20.100000000000001" customHeight="1" x14ac:dyDescent="0.25">
      <c r="A9" s="8" t="s">
        <v>154</v>
      </c>
      <c r="B9" s="19">
        <v>64104.090000000004</v>
      </c>
      <c r="C9" s="140">
        <v>43549.579999999994</v>
      </c>
      <c r="D9" s="247">
        <f t="shared" si="2"/>
        <v>0.12403193543104325</v>
      </c>
      <c r="E9" s="215">
        <f t="shared" si="3"/>
        <v>9.2042361283215191E-2</v>
      </c>
      <c r="F9" s="52">
        <f t="shared" si="4"/>
        <v>-0.32064272342061184</v>
      </c>
      <c r="H9" s="19">
        <v>36571.195999999996</v>
      </c>
      <c r="I9" s="140">
        <v>26788.934000000001</v>
      </c>
      <c r="J9" s="247">
        <f t="shared" si="5"/>
        <v>0.13706853322842052</v>
      </c>
      <c r="K9" s="215">
        <f t="shared" si="6"/>
        <v>0.10489155035066028</v>
      </c>
      <c r="L9" s="52">
        <f t="shared" si="7"/>
        <v>-0.26748542760264105</v>
      </c>
      <c r="N9" s="27">
        <f t="shared" si="0"/>
        <v>5.7049707748756742</v>
      </c>
      <c r="O9" s="152">
        <f t="shared" si="1"/>
        <v>6.1513644907712095</v>
      </c>
      <c r="P9" s="52">
        <f t="shared" si="8"/>
        <v>7.8246450947904E-2</v>
      </c>
    </row>
    <row r="10" spans="1:16" ht="20.100000000000001" customHeight="1" x14ac:dyDescent="0.25">
      <c r="A10" s="8" t="s">
        <v>189</v>
      </c>
      <c r="B10" s="19">
        <v>73778.889999999985</v>
      </c>
      <c r="C10" s="140">
        <v>63086.44</v>
      </c>
      <c r="D10" s="247">
        <f t="shared" si="2"/>
        <v>0.1427512428716177</v>
      </c>
      <c r="E10" s="215">
        <f t="shared" si="3"/>
        <v>0.13333366022248389</v>
      </c>
      <c r="F10" s="52">
        <f t="shared" si="4"/>
        <v>-0.1449256013474855</v>
      </c>
      <c r="H10" s="19">
        <v>29811.726999999999</v>
      </c>
      <c r="I10" s="140">
        <v>25968.268999999997</v>
      </c>
      <c r="J10" s="247">
        <f t="shared" si="5"/>
        <v>0.11173410059917377</v>
      </c>
      <c r="K10" s="215">
        <f t="shared" si="6"/>
        <v>0.10167825249533968</v>
      </c>
      <c r="L10" s="52">
        <f t="shared" si="7"/>
        <v>-0.1289243659047328</v>
      </c>
      <c r="N10" s="27">
        <f t="shared" si="0"/>
        <v>4.0406852149713837</v>
      </c>
      <c r="O10" s="152">
        <f t="shared" si="1"/>
        <v>4.1162996358646957</v>
      </c>
      <c r="P10" s="52">
        <f t="shared" si="8"/>
        <v>1.8713266901650382E-2</v>
      </c>
    </row>
    <row r="11" spans="1:16" ht="20.100000000000001" customHeight="1" x14ac:dyDescent="0.25">
      <c r="A11" s="8" t="s">
        <v>188</v>
      </c>
      <c r="B11" s="19">
        <v>69242.48</v>
      </c>
      <c r="C11" s="140">
        <v>60936.84</v>
      </c>
      <c r="D11" s="247">
        <f t="shared" si="2"/>
        <v>0.13397396029559583</v>
      </c>
      <c r="E11" s="215">
        <f t="shared" si="3"/>
        <v>0.12879046463220722</v>
      </c>
      <c r="F11" s="52">
        <f t="shared" si="4"/>
        <v>-0.11995006533561478</v>
      </c>
      <c r="H11" s="19">
        <v>28124.546000000002</v>
      </c>
      <c r="I11" s="140">
        <v>24606.684999999998</v>
      </c>
      <c r="J11" s="247">
        <f t="shared" si="5"/>
        <v>0.10541056048413736</v>
      </c>
      <c r="K11" s="215">
        <f t="shared" si="6"/>
        <v>9.6346996809964017E-2</v>
      </c>
      <c r="L11" s="52">
        <f t="shared" si="7"/>
        <v>-0.12508152131593533</v>
      </c>
      <c r="N11" s="27">
        <f t="shared" si="0"/>
        <v>4.0617473550918461</v>
      </c>
      <c r="O11" s="152">
        <f t="shared" si="1"/>
        <v>4.03806383790167</v>
      </c>
      <c r="P11" s="52">
        <f t="shared" si="8"/>
        <v>-5.8308691111686826E-3</v>
      </c>
    </row>
    <row r="12" spans="1:16" ht="20.100000000000001" customHeight="1" x14ac:dyDescent="0.25">
      <c r="A12" s="8" t="s">
        <v>187</v>
      </c>
      <c r="B12" s="19">
        <v>25273.279999999999</v>
      </c>
      <c r="C12" s="140">
        <v>27745.53</v>
      </c>
      <c r="D12" s="247">
        <f t="shared" si="2"/>
        <v>4.8900059779191568E-2</v>
      </c>
      <c r="E12" s="215">
        <f t="shared" si="3"/>
        <v>5.8640384046282093E-2</v>
      </c>
      <c r="F12" s="52">
        <f t="shared" si="4"/>
        <v>9.7820702338596341E-2</v>
      </c>
      <c r="H12" s="19">
        <v>12639.902</v>
      </c>
      <c r="I12" s="140">
        <v>13210.376999999999</v>
      </c>
      <c r="J12" s="247">
        <f t="shared" si="5"/>
        <v>4.7374245766831885E-2</v>
      </c>
      <c r="K12" s="215">
        <f t="shared" si="6"/>
        <v>5.1724974358692444E-2</v>
      </c>
      <c r="L12" s="52">
        <f t="shared" si="7"/>
        <v>4.5132865745319745E-2</v>
      </c>
      <c r="N12" s="27">
        <f t="shared" si="0"/>
        <v>5.0012906911963935</v>
      </c>
      <c r="O12" s="152">
        <f t="shared" si="1"/>
        <v>4.7612631656342481</v>
      </c>
      <c r="P12" s="52">
        <f t="shared" si="8"/>
        <v>-4.7993116253901791E-2</v>
      </c>
    </row>
    <row r="13" spans="1:16" ht="20.100000000000001" customHeight="1" x14ac:dyDescent="0.25">
      <c r="A13" s="8" t="s">
        <v>192</v>
      </c>
      <c r="B13" s="19">
        <v>15793.04</v>
      </c>
      <c r="C13" s="140">
        <v>15880.589999999998</v>
      </c>
      <c r="D13" s="247">
        <f t="shared" si="2"/>
        <v>3.055719717010074E-2</v>
      </c>
      <c r="E13" s="215">
        <f t="shared" si="3"/>
        <v>3.3563745096292875E-2</v>
      </c>
      <c r="F13" s="52">
        <f t="shared" si="4"/>
        <v>5.5435812231209095E-3</v>
      </c>
      <c r="H13" s="19">
        <v>13143.966</v>
      </c>
      <c r="I13" s="140">
        <v>12836.580000000002</v>
      </c>
      <c r="J13" s="247">
        <f t="shared" si="5"/>
        <v>4.9263473374626027E-2</v>
      </c>
      <c r="K13" s="215">
        <f t="shared" si="6"/>
        <v>5.0261379471100973E-2</v>
      </c>
      <c r="L13" s="52">
        <f t="shared" si="7"/>
        <v>-2.338609214296496E-2</v>
      </c>
      <c r="N13" s="27">
        <f t="shared" si="0"/>
        <v>8.3226319948534293</v>
      </c>
      <c r="O13" s="152">
        <f t="shared" si="1"/>
        <v>8.08318834501741</v>
      </c>
      <c r="P13" s="52">
        <f t="shared" si="8"/>
        <v>-2.8770183516955584E-2</v>
      </c>
    </row>
    <row r="14" spans="1:16" ht="20.100000000000001" customHeight="1" x14ac:dyDescent="0.25">
      <c r="A14" s="8" t="s">
        <v>156</v>
      </c>
      <c r="B14" s="19">
        <v>11278.32</v>
      </c>
      <c r="C14" s="140">
        <v>10480.549999999999</v>
      </c>
      <c r="D14" s="247">
        <f t="shared" si="2"/>
        <v>2.1821881536897934E-2</v>
      </c>
      <c r="E14" s="215">
        <f t="shared" si="3"/>
        <v>2.2150720386896982E-2</v>
      </c>
      <c r="F14" s="52">
        <f t="shared" si="4"/>
        <v>-7.0734825754190378E-2</v>
      </c>
      <c r="H14" s="19">
        <v>10440.713000000002</v>
      </c>
      <c r="I14" s="140">
        <v>10754.352999999997</v>
      </c>
      <c r="J14" s="247">
        <f t="shared" si="5"/>
        <v>3.9131703999204799E-2</v>
      </c>
      <c r="K14" s="215">
        <f t="shared" si="6"/>
        <v>4.2108460127165723E-2</v>
      </c>
      <c r="L14" s="52">
        <f t="shared" si="7"/>
        <v>3.0040094005073764E-2</v>
      </c>
      <c r="N14" s="27">
        <f t="shared" si="0"/>
        <v>9.2573299924102201</v>
      </c>
      <c r="O14" s="152">
        <f t="shared" si="1"/>
        <v>10.261248694009378</v>
      </c>
      <c r="P14" s="52">
        <f t="shared" si="8"/>
        <v>0.10844581563174671</v>
      </c>
    </row>
    <row r="15" spans="1:16" ht="20.100000000000001" customHeight="1" x14ac:dyDescent="0.25">
      <c r="A15" s="8" t="s">
        <v>160</v>
      </c>
      <c r="B15" s="19">
        <v>502.81</v>
      </c>
      <c r="C15" s="140">
        <v>1799</v>
      </c>
      <c r="D15" s="247">
        <f t="shared" si="2"/>
        <v>9.7286300225278685E-4</v>
      </c>
      <c r="E15" s="215">
        <f t="shared" si="3"/>
        <v>3.802199882260728E-3</v>
      </c>
      <c r="F15" s="52">
        <f t="shared" si="4"/>
        <v>2.5778922455798412</v>
      </c>
      <c r="H15" s="19">
        <v>1443.299</v>
      </c>
      <c r="I15" s="140">
        <v>5037.2709999999997</v>
      </c>
      <c r="J15" s="247">
        <f t="shared" si="5"/>
        <v>5.4094724421931981E-3</v>
      </c>
      <c r="K15" s="215">
        <f t="shared" si="6"/>
        <v>1.9723336685454552E-2</v>
      </c>
      <c r="L15" s="52">
        <f t="shared" si="7"/>
        <v>2.4901091180690904</v>
      </c>
      <c r="N15" s="27">
        <f t="shared" si="0"/>
        <v>28.704659811857361</v>
      </c>
      <c r="O15" s="152">
        <f t="shared" si="1"/>
        <v>28.000394663702053</v>
      </c>
      <c r="P15" s="52">
        <f t="shared" si="8"/>
        <v>-2.4534871786370697E-2</v>
      </c>
    </row>
    <row r="16" spans="1:16" ht="20.100000000000001" customHeight="1" x14ac:dyDescent="0.25">
      <c r="A16" s="8" t="s">
        <v>193</v>
      </c>
      <c r="B16" s="19">
        <v>10487.67</v>
      </c>
      <c r="C16" s="140">
        <v>10951.230000000001</v>
      </c>
      <c r="D16" s="247">
        <f t="shared" si="2"/>
        <v>2.0292090695961666E-2</v>
      </c>
      <c r="E16" s="215">
        <f t="shared" si="3"/>
        <v>2.3145506068154617E-2</v>
      </c>
      <c r="F16" s="52">
        <f t="shared" si="4"/>
        <v>4.4200475415416517E-2</v>
      </c>
      <c r="H16" s="19">
        <v>4613.3040000000001</v>
      </c>
      <c r="I16" s="140">
        <v>4916.6219999999994</v>
      </c>
      <c r="J16" s="247">
        <f t="shared" si="5"/>
        <v>1.7290624365055095E-2</v>
      </c>
      <c r="K16" s="215">
        <f t="shared" si="6"/>
        <v>1.9250937871143507E-2</v>
      </c>
      <c r="L16" s="52">
        <f t="shared" si="7"/>
        <v>6.5748539441580114E-2</v>
      </c>
      <c r="N16" s="27">
        <f t="shared" si="0"/>
        <v>4.3987882913936076</v>
      </c>
      <c r="O16" s="152">
        <f t="shared" si="1"/>
        <v>4.489561446522444</v>
      </c>
      <c r="P16" s="52">
        <f t="shared" si="8"/>
        <v>2.0635945427616393E-2</v>
      </c>
    </row>
    <row r="17" spans="1:16" ht="20.100000000000001" customHeight="1" x14ac:dyDescent="0.25">
      <c r="A17" s="8" t="s">
        <v>158</v>
      </c>
      <c r="B17" s="19">
        <v>5789.18</v>
      </c>
      <c r="C17" s="140">
        <v>5537.53</v>
      </c>
      <c r="D17" s="247">
        <f t="shared" si="2"/>
        <v>1.1201207285817284E-2</v>
      </c>
      <c r="E17" s="215">
        <f t="shared" si="3"/>
        <v>1.1703610847145775E-2</v>
      </c>
      <c r="F17" s="52">
        <f t="shared" si="4"/>
        <v>-4.3469023246815702E-2</v>
      </c>
      <c r="H17" s="19">
        <v>3829.8820000000001</v>
      </c>
      <c r="I17" s="140">
        <v>3677.18</v>
      </c>
      <c r="J17" s="247">
        <f t="shared" si="5"/>
        <v>1.4354365336532327E-2</v>
      </c>
      <c r="K17" s="215">
        <f t="shared" si="6"/>
        <v>1.4397926812557787E-2</v>
      </c>
      <c r="L17" s="52">
        <f t="shared" si="7"/>
        <v>-3.9871202298138744E-2</v>
      </c>
      <c r="N17" s="27">
        <f t="shared" si="0"/>
        <v>6.6155863179241265</v>
      </c>
      <c r="O17" s="152">
        <f t="shared" si="1"/>
        <v>6.6404696678844175</v>
      </c>
      <c r="P17" s="52">
        <f t="shared" si="8"/>
        <v>3.7613219395040689E-3</v>
      </c>
    </row>
    <row r="18" spans="1:16" ht="20.100000000000001" customHeight="1" x14ac:dyDescent="0.25">
      <c r="A18" s="8" t="s">
        <v>165</v>
      </c>
      <c r="B18" s="19">
        <v>3452.28</v>
      </c>
      <c r="C18" s="140">
        <v>3111.32</v>
      </c>
      <c r="D18" s="247">
        <f t="shared" si="2"/>
        <v>6.6796513303578912E-3</v>
      </c>
      <c r="E18" s="215">
        <f t="shared" si="3"/>
        <v>6.5757979642442742E-3</v>
      </c>
      <c r="F18" s="52">
        <f t="shared" si="4"/>
        <v>-9.8763715573476088E-2</v>
      </c>
      <c r="H18" s="19">
        <v>3134.2729999999997</v>
      </c>
      <c r="I18" s="140">
        <v>2979.8969999999999</v>
      </c>
      <c r="J18" s="247">
        <f t="shared" si="5"/>
        <v>1.1747228689142167E-2</v>
      </c>
      <c r="K18" s="215">
        <f t="shared" si="6"/>
        <v>1.1667728779923885E-2</v>
      </c>
      <c r="L18" s="52">
        <f t="shared" si="7"/>
        <v>-4.9254165160469356E-2</v>
      </c>
      <c r="N18" s="27">
        <f t="shared" si="0"/>
        <v>9.0788493401462205</v>
      </c>
      <c r="O18" s="152">
        <f t="shared" si="1"/>
        <v>9.57759728989625</v>
      </c>
      <c r="P18" s="52">
        <f t="shared" si="8"/>
        <v>5.4935149936302052E-2</v>
      </c>
    </row>
    <row r="19" spans="1:16" ht="20.100000000000001" customHeight="1" x14ac:dyDescent="0.25">
      <c r="A19" s="8" t="s">
        <v>196</v>
      </c>
      <c r="B19" s="19">
        <v>5413.1600000000008</v>
      </c>
      <c r="C19" s="140">
        <v>5232.6999999999989</v>
      </c>
      <c r="D19" s="247">
        <f t="shared" si="2"/>
        <v>1.0473664185825056E-2</v>
      </c>
      <c r="E19" s="215">
        <f t="shared" si="3"/>
        <v>1.1059350374600171E-2</v>
      </c>
      <c r="F19" s="52">
        <f t="shared" si="4"/>
        <v>-3.3337274346223245E-2</v>
      </c>
      <c r="H19" s="19">
        <v>2757.3280000000004</v>
      </c>
      <c r="I19" s="140">
        <v>2767.424</v>
      </c>
      <c r="J19" s="247">
        <f t="shared" si="5"/>
        <v>1.0334442017965571E-2</v>
      </c>
      <c r="K19" s="215">
        <f t="shared" si="6"/>
        <v>1.0835794878498176E-2</v>
      </c>
      <c r="L19" s="52">
        <f t="shared" si="7"/>
        <v>3.6615157862972948E-3</v>
      </c>
      <c r="N19" s="27">
        <f t="shared" si="0"/>
        <v>5.0937493072438276</v>
      </c>
      <c r="O19" s="152">
        <f t="shared" si="1"/>
        <v>5.2887113727138964</v>
      </c>
      <c r="P19" s="52">
        <f t="shared" si="8"/>
        <v>3.8274766524691931E-2</v>
      </c>
    </row>
    <row r="20" spans="1:16" ht="20.100000000000001" customHeight="1" x14ac:dyDescent="0.25">
      <c r="A20" s="8" t="s">
        <v>155</v>
      </c>
      <c r="B20" s="19">
        <v>6105.9600000000009</v>
      </c>
      <c r="C20" s="140">
        <v>5554.5300000000007</v>
      </c>
      <c r="D20" s="247">
        <f t="shared" si="2"/>
        <v>1.1814129745302255E-2</v>
      </c>
      <c r="E20" s="215">
        <f t="shared" si="3"/>
        <v>1.1739540473604048E-2</v>
      </c>
      <c r="F20" s="52">
        <f t="shared" si="4"/>
        <v>-9.0310123223866556E-2</v>
      </c>
      <c r="H20" s="19">
        <v>2766.201</v>
      </c>
      <c r="I20" s="140">
        <v>2751.018</v>
      </c>
      <c r="J20" s="247">
        <f t="shared" si="5"/>
        <v>1.0367697946903079E-2</v>
      </c>
      <c r="K20" s="215">
        <f t="shared" si="6"/>
        <v>1.0771557504399867E-2</v>
      </c>
      <c r="L20" s="52">
        <f t="shared" si="7"/>
        <v>-5.4887551555364168E-3</v>
      </c>
      <c r="N20" s="27">
        <f t="shared" si="0"/>
        <v>4.5303293830945499</v>
      </c>
      <c r="O20" s="152">
        <f t="shared" si="1"/>
        <v>4.95274667703658</v>
      </c>
      <c r="P20" s="52">
        <f t="shared" si="8"/>
        <v>9.3242070988994591E-2</v>
      </c>
    </row>
    <row r="21" spans="1:16" ht="20.100000000000001" customHeight="1" x14ac:dyDescent="0.25">
      <c r="A21" s="8" t="s">
        <v>190</v>
      </c>
      <c r="B21" s="19">
        <v>5303.35</v>
      </c>
      <c r="C21" s="140">
        <v>5491.82</v>
      </c>
      <c r="D21" s="247">
        <f t="shared" si="2"/>
        <v>1.0261198072825356E-2</v>
      </c>
      <c r="E21" s="215">
        <f t="shared" si="3"/>
        <v>1.1607002422121796E-2</v>
      </c>
      <c r="F21" s="52">
        <f t="shared" si="4"/>
        <v>3.553791471428424E-2</v>
      </c>
      <c r="H21" s="19">
        <v>1964.319</v>
      </c>
      <c r="I21" s="140">
        <v>2010.8999999999999</v>
      </c>
      <c r="J21" s="247">
        <f t="shared" si="5"/>
        <v>7.3622509945454832E-3</v>
      </c>
      <c r="K21" s="215">
        <f t="shared" si="6"/>
        <v>7.873639861897555E-3</v>
      </c>
      <c r="L21" s="52">
        <f t="shared" si="7"/>
        <v>2.3713561799280008E-2</v>
      </c>
      <c r="N21" s="27">
        <f t="shared" si="0"/>
        <v>3.703921106470438</v>
      </c>
      <c r="O21" s="152">
        <f t="shared" si="1"/>
        <v>3.661627657133701</v>
      </c>
      <c r="P21" s="52">
        <f t="shared" si="8"/>
        <v>-1.1418561065691699E-2</v>
      </c>
    </row>
    <row r="22" spans="1:16" ht="20.100000000000001" customHeight="1" x14ac:dyDescent="0.25">
      <c r="A22" s="8" t="s">
        <v>170</v>
      </c>
      <c r="B22" s="19">
        <v>387.71000000000004</v>
      </c>
      <c r="C22" s="140">
        <v>1349.15</v>
      </c>
      <c r="D22" s="247">
        <f t="shared" si="2"/>
        <v>7.5016152145627177E-4</v>
      </c>
      <c r="E22" s="215">
        <f t="shared" si="3"/>
        <v>2.851438560951674E-3</v>
      </c>
      <c r="F22" s="52">
        <f t="shared" si="4"/>
        <v>2.4797915968120501</v>
      </c>
      <c r="H22" s="19">
        <v>285.70300000000003</v>
      </c>
      <c r="I22" s="140">
        <v>1740.231</v>
      </c>
      <c r="J22" s="247">
        <f t="shared" si="5"/>
        <v>1.0708124270521378E-3</v>
      </c>
      <c r="K22" s="215">
        <f t="shared" si="6"/>
        <v>6.8138406536922998E-3</v>
      </c>
      <c r="L22" s="52">
        <f t="shared" si="7"/>
        <v>5.0910490964393089</v>
      </c>
      <c r="N22" s="27">
        <f t="shared" si="0"/>
        <v>7.3689871295555953</v>
      </c>
      <c r="O22" s="152">
        <f t="shared" si="1"/>
        <v>12.898721417188598</v>
      </c>
      <c r="P22" s="52">
        <f t="shared" si="8"/>
        <v>0.7504062892787936</v>
      </c>
    </row>
    <row r="23" spans="1:16" ht="20.100000000000001" customHeight="1" x14ac:dyDescent="0.25">
      <c r="A23" s="8" t="s">
        <v>159</v>
      </c>
      <c r="B23" s="19">
        <v>1699.9</v>
      </c>
      <c r="C23" s="140">
        <v>1326.1299999999999</v>
      </c>
      <c r="D23" s="247">
        <f t="shared" si="2"/>
        <v>3.2890551451433196E-3</v>
      </c>
      <c r="E23" s="215">
        <f t="shared" si="3"/>
        <v>2.8027856197122948E-3</v>
      </c>
      <c r="F23" s="52">
        <f t="shared" si="4"/>
        <v>-0.21987763986116843</v>
      </c>
      <c r="H23" s="19">
        <v>1568.222</v>
      </c>
      <c r="I23" s="140">
        <v>1359.384</v>
      </c>
      <c r="J23" s="247">
        <f t="shared" si="5"/>
        <v>5.8776827893881325E-3</v>
      </c>
      <c r="K23" s="215">
        <f t="shared" si="6"/>
        <v>5.322641628139513E-3</v>
      </c>
      <c r="L23" s="52">
        <f t="shared" si="7"/>
        <v>-0.13316864576571427</v>
      </c>
      <c r="N23" s="27">
        <f t="shared" si="0"/>
        <v>9.2253779634096116</v>
      </c>
      <c r="O23" s="152">
        <f t="shared" si="1"/>
        <v>10.250759729438293</v>
      </c>
      <c r="P23" s="52">
        <f t="shared" si="8"/>
        <v>0.1111479410486625</v>
      </c>
    </row>
    <row r="24" spans="1:16" ht="20.100000000000001" customHeight="1" x14ac:dyDescent="0.25">
      <c r="A24" s="8" t="s">
        <v>199</v>
      </c>
      <c r="B24" s="19">
        <v>1448.15</v>
      </c>
      <c r="C24" s="140">
        <v>2070.59</v>
      </c>
      <c r="D24" s="247">
        <f t="shared" si="2"/>
        <v>2.8019561200301772E-3</v>
      </c>
      <c r="E24" s="215">
        <f t="shared" si="3"/>
        <v>4.3762073675432138E-3</v>
      </c>
      <c r="F24" s="52">
        <f t="shared" si="4"/>
        <v>0.42981735317474018</v>
      </c>
      <c r="H24" s="19">
        <v>991.18100000000004</v>
      </c>
      <c r="I24" s="140">
        <v>1331.4149999999997</v>
      </c>
      <c r="J24" s="247">
        <f t="shared" si="5"/>
        <v>3.7149380029539939E-3</v>
      </c>
      <c r="K24" s="215">
        <f t="shared" si="6"/>
        <v>5.2131295523041091E-3</v>
      </c>
      <c r="L24" s="52">
        <f t="shared" si="7"/>
        <v>0.3432612207054006</v>
      </c>
      <c r="N24" s="27">
        <f t="shared" si="0"/>
        <v>6.8444636260055933</v>
      </c>
      <c r="O24" s="152">
        <f t="shared" si="1"/>
        <v>6.4301237811445038</v>
      </c>
      <c r="P24" s="52">
        <f t="shared" si="8"/>
        <v>-6.0536495991709571E-2</v>
      </c>
    </row>
    <row r="25" spans="1:16" ht="20.100000000000001" customHeight="1" x14ac:dyDescent="0.25">
      <c r="A25" s="8" t="s">
        <v>197</v>
      </c>
      <c r="B25" s="19">
        <v>1662.42</v>
      </c>
      <c r="C25" s="140">
        <v>1708.6399999999999</v>
      </c>
      <c r="D25" s="247">
        <f t="shared" si="2"/>
        <v>3.2165368871046279E-3</v>
      </c>
      <c r="E25" s="215">
        <f t="shared" si="3"/>
        <v>3.6112233500978151E-3</v>
      </c>
      <c r="F25" s="52">
        <f t="shared" si="4"/>
        <v>2.7802841640499874E-2</v>
      </c>
      <c r="H25" s="19">
        <v>966.73300000000006</v>
      </c>
      <c r="I25" s="140">
        <v>1274.3269999999998</v>
      </c>
      <c r="J25" s="247">
        <f t="shared" si="5"/>
        <v>3.6233071057755585E-3</v>
      </c>
      <c r="K25" s="215">
        <f t="shared" si="6"/>
        <v>4.989602597987133E-3</v>
      </c>
      <c r="L25" s="52">
        <f t="shared" si="7"/>
        <v>0.31817885600263951</v>
      </c>
      <c r="N25" s="27">
        <f t="shared" si="0"/>
        <v>5.815215168248697</v>
      </c>
      <c r="O25" s="152">
        <f t="shared" si="1"/>
        <v>7.4581362955332882</v>
      </c>
      <c r="P25" s="52">
        <f t="shared" si="8"/>
        <v>0.28252112428358711</v>
      </c>
    </row>
    <row r="26" spans="1:16" ht="20.100000000000001" customHeight="1" x14ac:dyDescent="0.25">
      <c r="A26" s="8" t="s">
        <v>161</v>
      </c>
      <c r="B26" s="19">
        <v>901.77</v>
      </c>
      <c r="C26" s="140">
        <v>1820.2599999999998</v>
      </c>
      <c r="D26" s="247">
        <f t="shared" si="2"/>
        <v>1.7447916102334791E-3</v>
      </c>
      <c r="E26" s="215">
        <f t="shared" si="3"/>
        <v>3.8471330504079556E-3</v>
      </c>
      <c r="F26" s="52">
        <f t="shared" si="4"/>
        <v>1.0185413131951604</v>
      </c>
      <c r="H26" s="19">
        <v>584.44200000000001</v>
      </c>
      <c r="I26" s="140">
        <v>1267.2460000000001</v>
      </c>
      <c r="J26" s="247">
        <f t="shared" si="5"/>
        <v>2.1904836718242564E-3</v>
      </c>
      <c r="K26" s="215">
        <f t="shared" si="6"/>
        <v>4.9618770801284151E-3</v>
      </c>
      <c r="L26" s="52">
        <f t="shared" si="7"/>
        <v>1.1683007039192941</v>
      </c>
      <c r="N26" s="27">
        <f t="shared" si="0"/>
        <v>6.4810539272763563</v>
      </c>
      <c r="O26" s="152">
        <f t="shared" si="1"/>
        <v>6.9618955533824858</v>
      </c>
      <c r="P26" s="52">
        <f t="shared" si="8"/>
        <v>7.4191887847506577E-2</v>
      </c>
    </row>
    <row r="27" spans="1:16" ht="20.100000000000001" customHeight="1" x14ac:dyDescent="0.25">
      <c r="A27" s="8" t="s">
        <v>201</v>
      </c>
      <c r="B27" s="19">
        <v>1608.3100000000002</v>
      </c>
      <c r="C27" s="140">
        <v>2472.8000000000002</v>
      </c>
      <c r="D27" s="247">
        <f t="shared" si="2"/>
        <v>3.1118420380525044E-3</v>
      </c>
      <c r="E27" s="215">
        <f t="shared" si="3"/>
        <v>5.2262811944715553E-3</v>
      </c>
      <c r="F27" s="52">
        <f t="shared" si="4"/>
        <v>0.53751453388961079</v>
      </c>
      <c r="H27" s="19">
        <v>901.08900000000006</v>
      </c>
      <c r="I27" s="140">
        <v>1237.597</v>
      </c>
      <c r="J27" s="247">
        <f t="shared" si="5"/>
        <v>3.3772739491009329E-3</v>
      </c>
      <c r="K27" s="215">
        <f t="shared" si="6"/>
        <v>4.8457869969490428E-3</v>
      </c>
      <c r="L27" s="52">
        <f t="shared" si="7"/>
        <v>0.37344590822882079</v>
      </c>
      <c r="N27" s="27">
        <f t="shared" ref="N27" si="9">(H27/B27)*10</f>
        <v>5.6027071895343559</v>
      </c>
      <c r="O27" s="152">
        <f t="shared" ref="O27" si="10">(I27/C27)*10</f>
        <v>5.0048406664509857</v>
      </c>
      <c r="P27" s="52">
        <f t="shared" ref="P27" si="11">(O27-N27)/N27</f>
        <v>-0.10671029251718921</v>
      </c>
    </row>
    <row r="28" spans="1:16" ht="20.100000000000001" customHeight="1" x14ac:dyDescent="0.25">
      <c r="A28" s="8" t="s">
        <v>191</v>
      </c>
      <c r="B28" s="19">
        <v>2341.6099999999997</v>
      </c>
      <c r="C28" s="140">
        <v>2101.2600000000002</v>
      </c>
      <c r="D28" s="247">
        <f t="shared" si="2"/>
        <v>4.5306691090176172E-3</v>
      </c>
      <c r="E28" s="215">
        <f t="shared" si="3"/>
        <v>4.441028640688815E-3</v>
      </c>
      <c r="F28" s="52">
        <f t="shared" si="4"/>
        <v>-0.1026430532838515</v>
      </c>
      <c r="H28" s="19">
        <v>1526.0699999999997</v>
      </c>
      <c r="I28" s="140">
        <v>1228.3799999999999</v>
      </c>
      <c r="J28" s="247">
        <f t="shared" si="5"/>
        <v>5.7196974499793682E-3</v>
      </c>
      <c r="K28" s="215">
        <f t="shared" si="6"/>
        <v>4.8096980126101346E-3</v>
      </c>
      <c r="L28" s="52">
        <f t="shared" si="7"/>
        <v>-0.19506968880850806</v>
      </c>
      <c r="N28" s="27">
        <f t="shared" si="0"/>
        <v>6.5171826222129212</v>
      </c>
      <c r="O28" s="152">
        <f t="shared" si="1"/>
        <v>5.845921018817279</v>
      </c>
      <c r="P28" s="52">
        <f t="shared" si="8"/>
        <v>-0.10299874076072985</v>
      </c>
    </row>
    <row r="29" spans="1:16" ht="20.100000000000001" customHeight="1" x14ac:dyDescent="0.25">
      <c r="A29" s="8" t="s">
        <v>198</v>
      </c>
      <c r="B29" s="19">
        <v>2229.2600000000002</v>
      </c>
      <c r="C29" s="140">
        <v>1794.67</v>
      </c>
      <c r="D29" s="247">
        <f t="shared" si="2"/>
        <v>4.3132884715937391E-3</v>
      </c>
      <c r="E29" s="215">
        <f t="shared" si="3"/>
        <v>3.7930483950510624E-3</v>
      </c>
      <c r="F29" s="52">
        <f>(C29-B29)/B29</f>
        <v>-0.1949480993692975</v>
      </c>
      <c r="H29" s="19">
        <v>1336.0439999999999</v>
      </c>
      <c r="I29" s="140">
        <v>1208.846</v>
      </c>
      <c r="J29" s="247">
        <f t="shared" si="5"/>
        <v>5.0074816095331378E-3</v>
      </c>
      <c r="K29" s="215">
        <f t="shared" si="6"/>
        <v>4.7332130153142438E-3</v>
      </c>
      <c r="L29" s="52">
        <f>(I29-H29)/H29</f>
        <v>-9.5204948340024645E-2</v>
      </c>
      <c r="N29" s="27">
        <f t="shared" si="0"/>
        <v>5.9932174802400784</v>
      </c>
      <c r="O29" s="152">
        <f t="shared" si="1"/>
        <v>6.7357564343305452</v>
      </c>
      <c r="P29" s="52">
        <f>(O29-N29)/N29</f>
        <v>0.12389654747865447</v>
      </c>
    </row>
    <row r="30" spans="1:16" ht="20.100000000000001" customHeight="1" x14ac:dyDescent="0.25">
      <c r="A30" s="8" t="s">
        <v>174</v>
      </c>
      <c r="B30" s="19">
        <v>712.13</v>
      </c>
      <c r="C30" s="140">
        <v>809.96</v>
      </c>
      <c r="D30" s="247">
        <f t="shared" si="2"/>
        <v>1.3778662512564928E-3</v>
      </c>
      <c r="E30" s="215">
        <f t="shared" si="3"/>
        <v>1.7118564850672037E-3</v>
      </c>
      <c r="F30" s="52">
        <f t="shared" si="4"/>
        <v>0.13737660258660644</v>
      </c>
      <c r="H30" s="19">
        <v>644.43499999999995</v>
      </c>
      <c r="I30" s="140">
        <v>998.13100000000009</v>
      </c>
      <c r="J30" s="247">
        <f t="shared" si="5"/>
        <v>2.4153369283043732E-3</v>
      </c>
      <c r="K30" s="215">
        <f t="shared" si="6"/>
        <v>3.9081625287163309E-3</v>
      </c>
      <c r="L30" s="52">
        <f t="shared" si="7"/>
        <v>0.548846664132147</v>
      </c>
      <c r="N30" s="27">
        <f t="shared" si="0"/>
        <v>9.0494010924971562</v>
      </c>
      <c r="O30" s="152">
        <f t="shared" si="1"/>
        <v>12.323213492024298</v>
      </c>
      <c r="P30" s="52">
        <f t="shared" si="8"/>
        <v>0.36177116762361811</v>
      </c>
    </row>
    <row r="31" spans="1:16" ht="20.100000000000001" customHeight="1" x14ac:dyDescent="0.25">
      <c r="A31" s="8" t="s">
        <v>194</v>
      </c>
      <c r="B31" s="19">
        <v>1848.4199999999998</v>
      </c>
      <c r="C31" s="140">
        <v>1616.73</v>
      </c>
      <c r="D31" s="247">
        <f t="shared" si="2"/>
        <v>3.5764193843083793E-3</v>
      </c>
      <c r="E31" s="215">
        <f t="shared" si="3"/>
        <v>3.4169708814048841E-3</v>
      </c>
      <c r="F31" s="52">
        <f t="shared" si="4"/>
        <v>-0.12534488914857006</v>
      </c>
      <c r="H31" s="19">
        <v>1118.7160000000001</v>
      </c>
      <c r="I31" s="140">
        <v>936.81700000000001</v>
      </c>
      <c r="J31" s="247">
        <f t="shared" si="5"/>
        <v>4.1929381040523182E-3</v>
      </c>
      <c r="K31" s="215">
        <f t="shared" si="6"/>
        <v>3.6680887535448219E-3</v>
      </c>
      <c r="L31" s="52">
        <f t="shared" si="7"/>
        <v>-0.16259622638810931</v>
      </c>
      <c r="N31" s="27">
        <f t="shared" si="0"/>
        <v>6.0522824899103034</v>
      </c>
      <c r="O31" s="152">
        <f t="shared" si="1"/>
        <v>5.7945173281871432</v>
      </c>
      <c r="P31" s="52">
        <f t="shared" si="8"/>
        <v>-4.2589743977231372E-2</v>
      </c>
    </row>
    <row r="32" spans="1:16" ht="20.100000000000001" customHeight="1" thickBot="1" x14ac:dyDescent="0.3">
      <c r="A32" s="8" t="s">
        <v>17</v>
      </c>
      <c r="B32" s="19">
        <f>B33-SUM(B7:B31)</f>
        <v>19682.280000000086</v>
      </c>
      <c r="C32" s="140">
        <f>C33-SUM(C7:C31)</f>
        <v>16617.179999999818</v>
      </c>
      <c r="D32" s="247">
        <f t="shared" si="2"/>
        <v>3.8082301489588639E-2</v>
      </c>
      <c r="E32" s="215">
        <f t="shared" si="3"/>
        <v>3.5120533540580673E-2</v>
      </c>
      <c r="F32" s="52">
        <f t="shared" si="4"/>
        <v>-0.15572890945562476</v>
      </c>
      <c r="H32" s="19">
        <f>H33-SUM(H7:H31)</f>
        <v>12906.298999999999</v>
      </c>
      <c r="I32" s="140">
        <f>I33-SUM(I7:I31)</f>
        <v>11686.635999999911</v>
      </c>
      <c r="J32" s="247">
        <f t="shared" si="5"/>
        <v>4.8372699469206054E-2</v>
      </c>
      <c r="K32" s="215">
        <f t="shared" si="6"/>
        <v>4.5758796091842614E-2</v>
      </c>
      <c r="L32" s="52">
        <f t="shared" si="7"/>
        <v>-9.4501374871300281E-2</v>
      </c>
      <c r="N32" s="27">
        <f t="shared" si="0"/>
        <v>6.5573190707580329</v>
      </c>
      <c r="O32" s="152">
        <f t="shared" si="1"/>
        <v>7.0328635785374169</v>
      </c>
      <c r="P32" s="52">
        <f t="shared" si="8"/>
        <v>7.2521178647543011E-2</v>
      </c>
    </row>
    <row r="33" spans="1:16" ht="26.25" customHeight="1" thickBot="1" x14ac:dyDescent="0.3">
      <c r="A33" s="12" t="s">
        <v>18</v>
      </c>
      <c r="B33" s="17">
        <v>516835.3600000001</v>
      </c>
      <c r="C33" s="145">
        <v>473147.13999999996</v>
      </c>
      <c r="D33" s="243">
        <f>SUM(D7:D32)</f>
        <v>0.99999999999999989</v>
      </c>
      <c r="E33" s="244">
        <f>SUM(E7:E32)</f>
        <v>0.99999999999999956</v>
      </c>
      <c r="F33" s="57">
        <f t="shared" si="4"/>
        <v>-8.4530245763370634E-2</v>
      </c>
      <c r="G33" s="1"/>
      <c r="H33" s="17">
        <v>266809.56700000004</v>
      </c>
      <c r="I33" s="145">
        <v>255396.49199999997</v>
      </c>
      <c r="J33" s="243">
        <f>SUM(J7:J32)</f>
        <v>0.99999999999999978</v>
      </c>
      <c r="K33" s="244">
        <f>SUM(K7:K32)</f>
        <v>0.99999999999999989</v>
      </c>
      <c r="L33" s="57">
        <f t="shared" si="7"/>
        <v>-4.277610854936123E-2</v>
      </c>
      <c r="N33" s="29">
        <f t="shared" si="0"/>
        <v>5.1623706048285856</v>
      </c>
      <c r="O33" s="146">
        <f t="shared" si="1"/>
        <v>5.3978238566548242</v>
      </c>
      <c r="P33" s="57">
        <f t="shared" si="8"/>
        <v>4.5609521254829942E-2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L5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186</v>
      </c>
      <c r="B39" s="39">
        <v>150209.56</v>
      </c>
      <c r="C39" s="147">
        <v>148802.35</v>
      </c>
      <c r="D39" s="247">
        <f t="shared" ref="D39:D61" si="12">B39/$B$62</f>
        <v>0.40367031747375448</v>
      </c>
      <c r="E39" s="246">
        <f t="shared" ref="E39:E61" si="13">C39/$C$62</f>
        <v>0.42051676228797419</v>
      </c>
      <c r="F39" s="52">
        <f>(C39-B39)/B39</f>
        <v>-9.368311843800034E-3</v>
      </c>
      <c r="H39" s="39">
        <v>60105.897000000004</v>
      </c>
      <c r="I39" s="147">
        <v>60045.591</v>
      </c>
      <c r="J39" s="247">
        <f t="shared" ref="J39:J61" si="14">H39/$H$62</f>
        <v>0.36821033536559988</v>
      </c>
      <c r="K39" s="246">
        <f t="shared" ref="K39:K61" si="15">I39/$I$62</f>
        <v>0.38476493861843741</v>
      </c>
      <c r="L39" s="52">
        <f>(I39-H39)/H39</f>
        <v>-1.0033291741741101E-3</v>
      </c>
      <c r="N39" s="27">
        <f t="shared" ref="N39:N62" si="16">(H39/B39)*10</f>
        <v>4.0014694803712896</v>
      </c>
      <c r="O39" s="151">
        <f t="shared" ref="O39:O62" si="17">(I39/C39)*10</f>
        <v>4.0352582469295681</v>
      </c>
      <c r="P39" s="61">
        <f t="shared" si="8"/>
        <v>8.4440895336138754E-3</v>
      </c>
    </row>
    <row r="40" spans="1:16" ht="20.100000000000001" customHeight="1" x14ac:dyDescent="0.25">
      <c r="A40" s="38" t="s">
        <v>189</v>
      </c>
      <c r="B40" s="19">
        <v>73778.889999999985</v>
      </c>
      <c r="C40" s="140">
        <v>63086.44</v>
      </c>
      <c r="D40" s="247">
        <f t="shared" si="12"/>
        <v>0.19827198714356933</v>
      </c>
      <c r="E40" s="215">
        <f t="shared" si="13"/>
        <v>0.17828283957259106</v>
      </c>
      <c r="F40" s="52">
        <f t="shared" ref="F40:F62" si="18">(C40-B40)/B40</f>
        <v>-0.1449256013474855</v>
      </c>
      <c r="H40" s="19">
        <v>29811.726999999999</v>
      </c>
      <c r="I40" s="140">
        <v>25968.268999999997</v>
      </c>
      <c r="J40" s="247">
        <f t="shared" si="14"/>
        <v>0.18262743831104805</v>
      </c>
      <c r="K40" s="215">
        <f t="shared" si="15"/>
        <v>0.1664015502455804</v>
      </c>
      <c r="L40" s="52">
        <f t="shared" ref="L40:L62" si="19">(I40-H40)/H40</f>
        <v>-0.1289243659047328</v>
      </c>
      <c r="N40" s="27">
        <f t="shared" si="16"/>
        <v>4.0406852149713837</v>
      </c>
      <c r="O40" s="152">
        <f t="shared" si="17"/>
        <v>4.1162996358646957</v>
      </c>
      <c r="P40" s="52">
        <f t="shared" si="8"/>
        <v>1.8713266901650382E-2</v>
      </c>
    </row>
    <row r="41" spans="1:16" ht="20.100000000000001" customHeight="1" x14ac:dyDescent="0.25">
      <c r="A41" s="38" t="s">
        <v>188</v>
      </c>
      <c r="B41" s="19">
        <v>69242.48</v>
      </c>
      <c r="C41" s="140">
        <v>60936.84</v>
      </c>
      <c r="D41" s="247">
        <f t="shared" si="12"/>
        <v>0.18608092510403529</v>
      </c>
      <c r="E41" s="215">
        <f t="shared" si="13"/>
        <v>0.17220805088669847</v>
      </c>
      <c r="F41" s="52">
        <f t="shared" si="18"/>
        <v>-0.11995006533561478</v>
      </c>
      <c r="H41" s="19">
        <v>28124.546000000002</v>
      </c>
      <c r="I41" s="140">
        <v>24606.684999999998</v>
      </c>
      <c r="J41" s="247">
        <f t="shared" si="14"/>
        <v>0.17229172230247625</v>
      </c>
      <c r="K41" s="215">
        <f t="shared" si="15"/>
        <v>0.15767668343256416</v>
      </c>
      <c r="L41" s="52">
        <f t="shared" si="19"/>
        <v>-0.12508152131593533</v>
      </c>
      <c r="N41" s="27">
        <f t="shared" si="16"/>
        <v>4.0617473550918461</v>
      </c>
      <c r="O41" s="152">
        <f t="shared" si="17"/>
        <v>4.03806383790167</v>
      </c>
      <c r="P41" s="52">
        <f t="shared" si="8"/>
        <v>-5.8308691111686826E-3</v>
      </c>
    </row>
    <row r="42" spans="1:16" ht="20.100000000000001" customHeight="1" x14ac:dyDescent="0.25">
      <c r="A42" s="38" t="s">
        <v>187</v>
      </c>
      <c r="B42" s="19">
        <v>25273.279999999999</v>
      </c>
      <c r="C42" s="140">
        <v>27745.53</v>
      </c>
      <c r="D42" s="247">
        <f t="shared" si="12"/>
        <v>6.7918932464771806E-2</v>
      </c>
      <c r="E42" s="215">
        <f t="shared" si="13"/>
        <v>7.840911412732296E-2</v>
      </c>
      <c r="F42" s="52">
        <f t="shared" si="18"/>
        <v>9.7820702338596341E-2</v>
      </c>
      <c r="H42" s="19">
        <v>12639.902</v>
      </c>
      <c r="I42" s="140">
        <v>13210.376999999999</v>
      </c>
      <c r="J42" s="247">
        <f t="shared" si="14"/>
        <v>7.7432378297395951E-2</v>
      </c>
      <c r="K42" s="215">
        <f t="shared" si="15"/>
        <v>8.4650509902241058E-2</v>
      </c>
      <c r="L42" s="52">
        <f t="shared" si="19"/>
        <v>4.5132865745319745E-2</v>
      </c>
      <c r="N42" s="27">
        <f t="shared" si="16"/>
        <v>5.0012906911963935</v>
      </c>
      <c r="O42" s="152">
        <f t="shared" si="17"/>
        <v>4.7612631656342481</v>
      </c>
      <c r="P42" s="52">
        <f t="shared" si="8"/>
        <v>-4.7993116253901791E-2</v>
      </c>
    </row>
    <row r="43" spans="1:16" ht="20.100000000000001" customHeight="1" x14ac:dyDescent="0.25">
      <c r="A43" s="38" t="s">
        <v>192</v>
      </c>
      <c r="B43" s="19">
        <v>15793.04</v>
      </c>
      <c r="C43" s="140">
        <v>15880.589999999998</v>
      </c>
      <c r="D43" s="247">
        <f t="shared" si="12"/>
        <v>4.2441915618924013E-2</v>
      </c>
      <c r="E43" s="215">
        <f t="shared" si="13"/>
        <v>4.4878688340760607E-2</v>
      </c>
      <c r="F43" s="52">
        <f t="shared" si="18"/>
        <v>5.5435812231209095E-3</v>
      </c>
      <c r="H43" s="19">
        <v>13143.966</v>
      </c>
      <c r="I43" s="140">
        <v>12836.580000000002</v>
      </c>
      <c r="J43" s="247">
        <f t="shared" si="14"/>
        <v>8.052028786616465E-2</v>
      </c>
      <c r="K43" s="215">
        <f t="shared" si="15"/>
        <v>8.2255263600797296E-2</v>
      </c>
      <c r="L43" s="52">
        <f t="shared" si="19"/>
        <v>-2.338609214296496E-2</v>
      </c>
      <c r="N43" s="27">
        <f t="shared" si="16"/>
        <v>8.3226319948534293</v>
      </c>
      <c r="O43" s="152">
        <f t="shared" si="17"/>
        <v>8.08318834501741</v>
      </c>
      <c r="P43" s="52">
        <f t="shared" si="8"/>
        <v>-2.8770183516955584E-2</v>
      </c>
    </row>
    <row r="44" spans="1:16" ht="20.100000000000001" customHeight="1" x14ac:dyDescent="0.25">
      <c r="A44" s="38" t="s">
        <v>193</v>
      </c>
      <c r="B44" s="19">
        <v>10487.67</v>
      </c>
      <c r="C44" s="140">
        <v>10951.230000000001</v>
      </c>
      <c r="D44" s="247">
        <f t="shared" si="12"/>
        <v>2.8184365086083542E-2</v>
      </c>
      <c r="E44" s="215">
        <f t="shared" si="13"/>
        <v>3.0948273213903758E-2</v>
      </c>
      <c r="F44" s="52">
        <f t="shared" si="18"/>
        <v>4.4200475415416517E-2</v>
      </c>
      <c r="H44" s="19">
        <v>4613.3040000000001</v>
      </c>
      <c r="I44" s="140">
        <v>4916.6219999999994</v>
      </c>
      <c r="J44" s="247">
        <f t="shared" si="14"/>
        <v>2.8261223902597499E-2</v>
      </c>
      <c r="K44" s="215">
        <f t="shared" si="15"/>
        <v>3.1505123532551436E-2</v>
      </c>
      <c r="L44" s="52">
        <f t="shared" si="19"/>
        <v>6.5748539441580114E-2</v>
      </c>
      <c r="N44" s="27">
        <f t="shared" si="16"/>
        <v>4.3987882913936076</v>
      </c>
      <c r="O44" s="152">
        <f t="shared" si="17"/>
        <v>4.489561446522444</v>
      </c>
      <c r="P44" s="52">
        <f t="shared" si="8"/>
        <v>2.0635945427616393E-2</v>
      </c>
    </row>
    <row r="45" spans="1:16" ht="20.100000000000001" customHeight="1" x14ac:dyDescent="0.25">
      <c r="A45" s="38" t="s">
        <v>196</v>
      </c>
      <c r="B45" s="19">
        <v>5413.1600000000008</v>
      </c>
      <c r="C45" s="140">
        <v>5232.6999999999989</v>
      </c>
      <c r="D45" s="247">
        <f t="shared" si="12"/>
        <v>1.4547223330766891E-2</v>
      </c>
      <c r="E45" s="215">
        <f t="shared" si="13"/>
        <v>1.4787656660155447E-2</v>
      </c>
      <c r="F45" s="52">
        <f t="shared" si="18"/>
        <v>-3.3337274346223245E-2</v>
      </c>
      <c r="H45" s="19">
        <v>2757.3280000000004</v>
      </c>
      <c r="I45" s="140">
        <v>2767.424</v>
      </c>
      <c r="J45" s="247">
        <f t="shared" si="14"/>
        <v>1.6891465201708228E-2</v>
      </c>
      <c r="K45" s="215">
        <f t="shared" si="15"/>
        <v>1.7733320761072875E-2</v>
      </c>
      <c r="L45" s="52">
        <f t="shared" si="19"/>
        <v>3.6615157862972948E-3</v>
      </c>
      <c r="N45" s="27">
        <f t="shared" si="16"/>
        <v>5.0937493072438276</v>
      </c>
      <c r="O45" s="152">
        <f t="shared" si="17"/>
        <v>5.2887113727138964</v>
      </c>
      <c r="P45" s="52">
        <f t="shared" si="8"/>
        <v>3.8274766524691931E-2</v>
      </c>
    </row>
    <row r="46" spans="1:16" ht="20.100000000000001" customHeight="1" x14ac:dyDescent="0.25">
      <c r="A46" s="38" t="s">
        <v>190</v>
      </c>
      <c r="B46" s="19">
        <v>5303.35</v>
      </c>
      <c r="C46" s="140">
        <v>5491.82</v>
      </c>
      <c r="D46" s="247">
        <f t="shared" si="12"/>
        <v>1.4252122023221665E-2</v>
      </c>
      <c r="E46" s="215">
        <f t="shared" si="13"/>
        <v>1.5519932080833012E-2</v>
      </c>
      <c r="F46" s="52">
        <f t="shared" si="18"/>
        <v>3.553791471428424E-2</v>
      </c>
      <c r="H46" s="19">
        <v>1964.319</v>
      </c>
      <c r="I46" s="140">
        <v>2010.8999999999999</v>
      </c>
      <c r="J46" s="247">
        <f t="shared" si="14"/>
        <v>1.203347082159043E-2</v>
      </c>
      <c r="K46" s="215">
        <f t="shared" si="15"/>
        <v>1.2885605790237217E-2</v>
      </c>
      <c r="L46" s="52">
        <f t="shared" si="19"/>
        <v>2.3713561799280008E-2</v>
      </c>
      <c r="N46" s="27">
        <f t="shared" si="16"/>
        <v>3.703921106470438</v>
      </c>
      <c r="O46" s="152">
        <f t="shared" si="17"/>
        <v>3.661627657133701</v>
      </c>
      <c r="P46" s="52">
        <f t="shared" si="8"/>
        <v>-1.1418561065691699E-2</v>
      </c>
    </row>
    <row r="47" spans="1:16" ht="20.100000000000001" customHeight="1" x14ac:dyDescent="0.25">
      <c r="A47" s="38" t="s">
        <v>199</v>
      </c>
      <c r="B47" s="19">
        <v>1448.15</v>
      </c>
      <c r="C47" s="140">
        <v>2070.59</v>
      </c>
      <c r="D47" s="247">
        <f t="shared" si="12"/>
        <v>3.8917307942957667E-3</v>
      </c>
      <c r="E47" s="215">
        <f t="shared" si="13"/>
        <v>5.8515057243777166E-3</v>
      </c>
      <c r="F47" s="52">
        <f t="shared" si="18"/>
        <v>0.42981735317474018</v>
      </c>
      <c r="H47" s="19">
        <v>991.18100000000004</v>
      </c>
      <c r="I47" s="140">
        <v>1331.4149999999997</v>
      </c>
      <c r="J47" s="247">
        <f t="shared" si="14"/>
        <v>6.0720013614972033E-3</v>
      </c>
      <c r="K47" s="215">
        <f t="shared" si="15"/>
        <v>8.5315474828229557E-3</v>
      </c>
      <c r="L47" s="52">
        <f t="shared" si="19"/>
        <v>0.3432612207054006</v>
      </c>
      <c r="N47" s="27">
        <f t="shared" si="16"/>
        <v>6.8444636260055933</v>
      </c>
      <c r="O47" s="152">
        <f t="shared" si="17"/>
        <v>6.4301237811445038</v>
      </c>
      <c r="P47" s="52">
        <f t="shared" si="8"/>
        <v>-6.0536495991709571E-2</v>
      </c>
    </row>
    <row r="48" spans="1:16" ht="20.100000000000001" customHeight="1" x14ac:dyDescent="0.25">
      <c r="A48" s="38" t="s">
        <v>197</v>
      </c>
      <c r="B48" s="19">
        <v>1662.42</v>
      </c>
      <c r="C48" s="140">
        <v>1708.6399999999999</v>
      </c>
      <c r="D48" s="247">
        <f t="shared" si="12"/>
        <v>4.467555921039373E-3</v>
      </c>
      <c r="E48" s="215">
        <f t="shared" si="13"/>
        <v>4.8286318106919961E-3</v>
      </c>
      <c r="F48" s="52">
        <f t="shared" si="18"/>
        <v>2.7802841640499874E-2</v>
      </c>
      <c r="H48" s="19">
        <v>966.73300000000006</v>
      </c>
      <c r="I48" s="140">
        <v>1274.3269999999998</v>
      </c>
      <c r="J48" s="247">
        <f t="shared" si="14"/>
        <v>5.9222322584919157E-3</v>
      </c>
      <c r="K48" s="215">
        <f t="shared" si="15"/>
        <v>8.1657344322719292E-3</v>
      </c>
      <c r="L48" s="52">
        <f t="shared" si="19"/>
        <v>0.31817885600263951</v>
      </c>
      <c r="N48" s="27">
        <f t="shared" si="16"/>
        <v>5.815215168248697</v>
      </c>
      <c r="O48" s="152">
        <f t="shared" si="17"/>
        <v>7.4581362955332882</v>
      </c>
      <c r="P48" s="52">
        <f t="shared" si="8"/>
        <v>0.28252112428358711</v>
      </c>
    </row>
    <row r="49" spans="1:16" ht="20.100000000000001" customHeight="1" x14ac:dyDescent="0.25">
      <c r="A49" s="38" t="s">
        <v>201</v>
      </c>
      <c r="B49" s="19">
        <v>1608.3100000000002</v>
      </c>
      <c r="C49" s="140">
        <v>2472.8000000000002</v>
      </c>
      <c r="D49" s="247">
        <f t="shared" si="12"/>
        <v>4.3221417351612919E-3</v>
      </c>
      <c r="E49" s="215">
        <f t="shared" si="13"/>
        <v>6.9881547555243756E-3</v>
      </c>
      <c r="F49" s="52">
        <f t="shared" si="18"/>
        <v>0.53751453388961079</v>
      </c>
      <c r="H49" s="19">
        <v>901.08900000000006</v>
      </c>
      <c r="I49" s="140">
        <v>1237.597</v>
      </c>
      <c r="J49" s="247">
        <f t="shared" si="14"/>
        <v>5.5200953557727125E-3</v>
      </c>
      <c r="K49" s="215">
        <f t="shared" si="15"/>
        <v>7.9303730017306739E-3</v>
      </c>
      <c r="L49" s="52">
        <f t="shared" si="19"/>
        <v>0.37344590822882079</v>
      </c>
      <c r="N49" s="27">
        <f t="shared" si="16"/>
        <v>5.6027071895343559</v>
      </c>
      <c r="O49" s="152">
        <f t="shared" si="17"/>
        <v>5.0048406664509857</v>
      </c>
      <c r="P49" s="52">
        <f t="shared" si="8"/>
        <v>-0.10671029251718921</v>
      </c>
    </row>
    <row r="50" spans="1:16" ht="20.100000000000001" customHeight="1" x14ac:dyDescent="0.25">
      <c r="A50" s="38" t="s">
        <v>191</v>
      </c>
      <c r="B50" s="19">
        <v>2341.6099999999997</v>
      </c>
      <c r="C50" s="140">
        <v>2101.2600000000002</v>
      </c>
      <c r="D50" s="247">
        <f t="shared" si="12"/>
        <v>6.2927982220287318E-3</v>
      </c>
      <c r="E50" s="215">
        <f t="shared" si="13"/>
        <v>5.9381794166908563E-3</v>
      </c>
      <c r="F50" s="52">
        <f t="shared" si="18"/>
        <v>-0.1026430532838515</v>
      </c>
      <c r="H50" s="19">
        <v>1526.0699999999997</v>
      </c>
      <c r="I50" s="140">
        <v>1228.3799999999999</v>
      </c>
      <c r="J50" s="247">
        <f t="shared" si="14"/>
        <v>9.3487457061223276E-3</v>
      </c>
      <c r="K50" s="215">
        <f t="shared" si="15"/>
        <v>7.8713115722371038E-3</v>
      </c>
      <c r="L50" s="52">
        <f t="shared" si="19"/>
        <v>-0.19506968880850806</v>
      </c>
      <c r="N50" s="27">
        <f t="shared" si="16"/>
        <v>6.5171826222129212</v>
      </c>
      <c r="O50" s="152">
        <f t="shared" si="17"/>
        <v>5.845921018817279</v>
      </c>
      <c r="P50" s="52">
        <f t="shared" si="8"/>
        <v>-0.10299874076072985</v>
      </c>
    </row>
    <row r="51" spans="1:16" ht="20.100000000000001" customHeight="1" x14ac:dyDescent="0.25">
      <c r="A51" s="38" t="s">
        <v>198</v>
      </c>
      <c r="B51" s="19">
        <v>2229.2600000000002</v>
      </c>
      <c r="C51" s="140">
        <v>1794.67</v>
      </c>
      <c r="D51" s="247">
        <f t="shared" si="12"/>
        <v>5.9908709667450067E-3</v>
      </c>
      <c r="E51" s="215">
        <f t="shared" si="13"/>
        <v>5.0717533545361253E-3</v>
      </c>
      <c r="F51" s="52">
        <f t="shared" si="18"/>
        <v>-0.1949480993692975</v>
      </c>
      <c r="H51" s="19">
        <v>1336.0439999999999</v>
      </c>
      <c r="I51" s="140">
        <v>1208.846</v>
      </c>
      <c r="J51" s="247">
        <f t="shared" si="14"/>
        <v>8.1846413389887098E-3</v>
      </c>
      <c r="K51" s="215">
        <f t="shared" si="15"/>
        <v>7.7461400453056346E-3</v>
      </c>
      <c r="L51" s="52">
        <f t="shared" si="19"/>
        <v>-9.5204948340024645E-2</v>
      </c>
      <c r="N51" s="27">
        <f t="shared" si="16"/>
        <v>5.9932174802400784</v>
      </c>
      <c r="O51" s="152">
        <f t="shared" si="17"/>
        <v>6.7357564343305452</v>
      </c>
      <c r="P51" s="52">
        <f t="shared" si="8"/>
        <v>0.12389654747865447</v>
      </c>
    </row>
    <row r="52" spans="1:16" ht="20.100000000000001" customHeight="1" x14ac:dyDescent="0.25">
      <c r="A52" s="38" t="s">
        <v>194</v>
      </c>
      <c r="B52" s="19">
        <v>1848.4199999999998</v>
      </c>
      <c r="C52" s="140">
        <v>1616.73</v>
      </c>
      <c r="D52" s="247">
        <f t="shared" si="12"/>
        <v>4.9674087869296547E-3</v>
      </c>
      <c r="E52" s="215">
        <f t="shared" si="13"/>
        <v>4.5688933346404578E-3</v>
      </c>
      <c r="F52" s="52">
        <f t="shared" si="18"/>
        <v>-0.12534488914857006</v>
      </c>
      <c r="H52" s="19">
        <v>1118.7160000000001</v>
      </c>
      <c r="I52" s="140">
        <v>936.81700000000001</v>
      </c>
      <c r="J52" s="247">
        <f t="shared" si="14"/>
        <v>6.8532841883860822E-3</v>
      </c>
      <c r="K52" s="215">
        <f t="shared" si="15"/>
        <v>6.0030108705518229E-3</v>
      </c>
      <c r="L52" s="52">
        <f t="shared" si="19"/>
        <v>-0.16259622638810931</v>
      </c>
      <c r="N52" s="27">
        <f t="shared" si="16"/>
        <v>6.0522824899103034</v>
      </c>
      <c r="O52" s="152">
        <f t="shared" si="17"/>
        <v>5.7945173281871432</v>
      </c>
      <c r="P52" s="52">
        <f t="shared" si="8"/>
        <v>-4.2589743977231372E-2</v>
      </c>
    </row>
    <row r="53" spans="1:16" ht="20.100000000000001" customHeight="1" x14ac:dyDescent="0.25">
      <c r="A53" s="38" t="s">
        <v>195</v>
      </c>
      <c r="B53" s="19">
        <v>1334.57</v>
      </c>
      <c r="C53" s="140">
        <v>773.32</v>
      </c>
      <c r="D53" s="247">
        <f t="shared" si="12"/>
        <v>3.5864980603827648E-3</v>
      </c>
      <c r="E53" s="215">
        <f t="shared" si="13"/>
        <v>2.1854091861622897E-3</v>
      </c>
      <c r="F53" s="52">
        <f t="shared" si="18"/>
        <v>-0.42054744224731555</v>
      </c>
      <c r="H53" s="19">
        <v>979.65399999999988</v>
      </c>
      <c r="I53" s="140">
        <v>604.71399999999994</v>
      </c>
      <c r="J53" s="247">
        <f t="shared" si="14"/>
        <v>6.0013866506684246E-3</v>
      </c>
      <c r="K53" s="215">
        <f t="shared" si="15"/>
        <v>3.8749347157180907E-3</v>
      </c>
      <c r="L53" s="52">
        <f t="shared" si="19"/>
        <v>-0.38272696278481994</v>
      </c>
      <c r="N53" s="27">
        <f t="shared" si="16"/>
        <v>7.3405965966566002</v>
      </c>
      <c r="O53" s="152">
        <f t="shared" si="17"/>
        <v>7.8197124088346337</v>
      </c>
      <c r="P53" s="52">
        <f t="shared" si="8"/>
        <v>6.5269328707731319E-2</v>
      </c>
    </row>
    <row r="54" spans="1:16" ht="20.100000000000001" customHeight="1" x14ac:dyDescent="0.25">
      <c r="A54" s="38" t="s">
        <v>203</v>
      </c>
      <c r="B54" s="19">
        <v>1450.32</v>
      </c>
      <c r="C54" s="140">
        <v>822.86999999999989</v>
      </c>
      <c r="D54" s="247">
        <f t="shared" si="12"/>
        <v>3.8975624110644861E-3</v>
      </c>
      <c r="E54" s="215">
        <f t="shared" si="13"/>
        <v>2.3254379261073853E-3</v>
      </c>
      <c r="F54" s="52">
        <f t="shared" si="18"/>
        <v>-0.43262866126096317</v>
      </c>
      <c r="H54" s="19">
        <v>801.98099999999999</v>
      </c>
      <c r="I54" s="140">
        <v>423.39400000000001</v>
      </c>
      <c r="J54" s="247">
        <f t="shared" si="14"/>
        <v>4.9129570924935891E-3</v>
      </c>
      <c r="K54" s="215">
        <f t="shared" si="15"/>
        <v>2.7130579232938967E-3</v>
      </c>
      <c r="L54" s="52">
        <f t="shared" si="19"/>
        <v>-0.47206479954013875</v>
      </c>
      <c r="N54" s="27">
        <f t="shared" si="16"/>
        <v>5.5296831044183357</v>
      </c>
      <c r="O54" s="152">
        <f t="shared" si="17"/>
        <v>5.1453327986194664</v>
      </c>
      <c r="P54" s="52">
        <f t="shared" si="8"/>
        <v>-6.9506750846493381E-2</v>
      </c>
    </row>
    <row r="55" spans="1:16" ht="20.100000000000001" customHeight="1" x14ac:dyDescent="0.25">
      <c r="A55" s="38" t="s">
        <v>206</v>
      </c>
      <c r="B55" s="19">
        <v>583.84000000000015</v>
      </c>
      <c r="C55" s="140">
        <v>487.77</v>
      </c>
      <c r="D55" s="247">
        <f t="shared" si="12"/>
        <v>1.5690005226956052E-3</v>
      </c>
      <c r="E55" s="215">
        <f t="shared" si="13"/>
        <v>1.3784423508177469E-3</v>
      </c>
      <c r="F55" s="52">
        <f t="shared" si="18"/>
        <v>-0.16454850644012081</v>
      </c>
      <c r="H55" s="19">
        <v>263.875</v>
      </c>
      <c r="I55" s="140">
        <v>266.45</v>
      </c>
      <c r="J55" s="247">
        <f t="shared" si="14"/>
        <v>1.6165053196793263E-3</v>
      </c>
      <c r="K55" s="215">
        <f t="shared" si="15"/>
        <v>1.7073796125161404E-3</v>
      </c>
      <c r="L55" s="52">
        <f t="shared" si="19"/>
        <v>9.7584083372808661E-3</v>
      </c>
      <c r="N55" s="27">
        <f t="shared" si="16"/>
        <v>4.5196457933680447</v>
      </c>
      <c r="O55" s="152">
        <f t="shared" si="17"/>
        <v>5.4626155770137563</v>
      </c>
      <c r="P55" s="52">
        <f t="shared" si="8"/>
        <v>0.20863798331926572</v>
      </c>
    </row>
    <row r="56" spans="1:16" ht="20.100000000000001" customHeight="1" x14ac:dyDescent="0.25">
      <c r="A56" s="38" t="s">
        <v>202</v>
      </c>
      <c r="B56" s="19">
        <v>178.07000000000002</v>
      </c>
      <c r="C56" s="140">
        <v>395.25000000000006</v>
      </c>
      <c r="D56" s="247">
        <f t="shared" si="12"/>
        <v>4.7854193456496028E-4</v>
      </c>
      <c r="E56" s="215">
        <f t="shared" si="13"/>
        <v>1.1169800093501334E-3</v>
      </c>
      <c r="F56" s="52">
        <f t="shared" si="18"/>
        <v>1.2196327287021957</v>
      </c>
      <c r="H56" s="19">
        <v>117.15599999999999</v>
      </c>
      <c r="I56" s="140">
        <v>249.52099999999999</v>
      </c>
      <c r="J56" s="247">
        <f t="shared" si="14"/>
        <v>7.1770079481705792E-4</v>
      </c>
      <c r="K56" s="215">
        <f t="shared" si="15"/>
        <v>1.5989006128528424E-3</v>
      </c>
      <c r="L56" s="52">
        <f t="shared" si="19"/>
        <v>1.1298183618423301</v>
      </c>
      <c r="N56" s="27">
        <f t="shared" ref="N56" si="20">(H56/B56)*10</f>
        <v>6.5792104228674111</v>
      </c>
      <c r="O56" s="152">
        <f t="shared" ref="O56" si="21">(I56/C56)*10</f>
        <v>6.3129917773561033</v>
      </c>
      <c r="P56" s="52">
        <f t="shared" ref="P56" si="22">(O56-N56)/N56</f>
        <v>-4.0463616209326529E-2</v>
      </c>
    </row>
    <row r="57" spans="1:16" ht="20.100000000000001" customHeight="1" x14ac:dyDescent="0.25">
      <c r="A57" s="38" t="s">
        <v>204</v>
      </c>
      <c r="B57" s="19">
        <v>463.27000000000004</v>
      </c>
      <c r="C57" s="140">
        <v>388.1</v>
      </c>
      <c r="D57" s="247">
        <f t="shared" si="12"/>
        <v>1.2449829955967268E-3</v>
      </c>
      <c r="E57" s="215">
        <f t="shared" si="13"/>
        <v>1.096774045866633E-3</v>
      </c>
      <c r="F57" s="52">
        <f t="shared" si="18"/>
        <v>-0.16225958944028324</v>
      </c>
      <c r="H57" s="19">
        <v>265.20499999999998</v>
      </c>
      <c r="I57" s="140">
        <v>218.56200000000001</v>
      </c>
      <c r="J57" s="247">
        <f t="shared" si="14"/>
        <v>1.6246529353123856E-3</v>
      </c>
      <c r="K57" s="215">
        <f t="shared" si="15"/>
        <v>1.400519057499541E-3</v>
      </c>
      <c r="L57" s="52">
        <f t="shared" si="19"/>
        <v>-0.17587526630342556</v>
      </c>
      <c r="N57" s="27">
        <f t="shared" ref="N57:N60" si="23">(H57/B57)*10</f>
        <v>5.7246314244393117</v>
      </c>
      <c r="O57" s="152">
        <f t="shared" ref="O57:O60" si="24">(I57/C57)*10</f>
        <v>5.6315897964442154</v>
      </c>
      <c r="P57" s="52">
        <f t="shared" ref="P57:P60" si="25">(O57-N57)/N57</f>
        <v>-1.6252859109476919E-2</v>
      </c>
    </row>
    <row r="58" spans="1:16" ht="20.100000000000001" customHeight="1" x14ac:dyDescent="0.25">
      <c r="A58" s="38" t="s">
        <v>207</v>
      </c>
      <c r="B58" s="19">
        <v>206.18999999999994</v>
      </c>
      <c r="C58" s="140">
        <v>268.11</v>
      </c>
      <c r="D58" s="247">
        <f t="shared" si="12"/>
        <v>5.5411108826837268E-4</v>
      </c>
      <c r="E58" s="215">
        <f t="shared" si="13"/>
        <v>7.5768124049807519E-4</v>
      </c>
      <c r="F58" s="52">
        <f t="shared" si="18"/>
        <v>0.30030554343081667</v>
      </c>
      <c r="H58" s="19">
        <v>187.39000000000001</v>
      </c>
      <c r="I58" s="140">
        <v>183.916</v>
      </c>
      <c r="J58" s="247">
        <f t="shared" si="14"/>
        <v>1.147956160510503E-3</v>
      </c>
      <c r="K58" s="215">
        <f t="shared" si="15"/>
        <v>1.1785116487728223E-3</v>
      </c>
      <c r="L58" s="52">
        <f t="shared" si="19"/>
        <v>-1.8538876140669288E-2</v>
      </c>
      <c r="N58" s="27">
        <f t="shared" ref="N58:N59" si="26">(H58/B58)*10</f>
        <v>9.0882196032785316</v>
      </c>
      <c r="O58" s="152">
        <f t="shared" ref="O58:O59" si="27">(I58/C58)*10</f>
        <v>6.8597217559956727</v>
      </c>
      <c r="P58" s="52">
        <f t="shared" ref="P58:P59" si="28">(O58-N58)/N58</f>
        <v>-0.24520730622298553</v>
      </c>
    </row>
    <row r="59" spans="1:16" ht="20.100000000000001" customHeight="1" x14ac:dyDescent="0.25">
      <c r="A59" s="38" t="s">
        <v>229</v>
      </c>
      <c r="B59" s="19">
        <v>147.35</v>
      </c>
      <c r="C59" s="140">
        <v>206.74</v>
      </c>
      <c r="D59" s="247">
        <f t="shared" si="12"/>
        <v>3.9598559026308126E-4</v>
      </c>
      <c r="E59" s="215">
        <f t="shared" si="13"/>
        <v>5.8424907560543089E-4</v>
      </c>
      <c r="F59" s="52">
        <f t="shared" ref="F59:F60" si="29">(C59-B59)/B59</f>
        <v>0.40305395317271814</v>
      </c>
      <c r="H59" s="19">
        <v>111.158</v>
      </c>
      <c r="I59" s="140">
        <v>155.28199999999998</v>
      </c>
      <c r="J59" s="247">
        <f t="shared" si="14"/>
        <v>6.8095688611999837E-4</v>
      </c>
      <c r="K59" s="215">
        <f t="shared" si="15"/>
        <v>9.9502841430186258E-4</v>
      </c>
      <c r="L59" s="52">
        <f t="shared" ref="L59:L60" si="30">(I59-H59)/H59</f>
        <v>0.39694848773817432</v>
      </c>
      <c r="N59" s="27">
        <f t="shared" si="26"/>
        <v>7.5438072616219891</v>
      </c>
      <c r="O59" s="152">
        <f t="shared" si="27"/>
        <v>7.5109799748476336</v>
      </c>
      <c r="P59" s="52">
        <f t="shared" si="28"/>
        <v>-4.351554279675136E-3</v>
      </c>
    </row>
    <row r="60" spans="1:16" ht="20.100000000000001" customHeight="1" x14ac:dyDescent="0.25">
      <c r="A60" s="38" t="s">
        <v>200</v>
      </c>
      <c r="B60" s="19">
        <v>168.98999999999998</v>
      </c>
      <c r="C60" s="140">
        <v>260.86</v>
      </c>
      <c r="D60" s="247">
        <f t="shared" si="12"/>
        <v>4.5414051509031622E-4</v>
      </c>
      <c r="E60" s="215">
        <f t="shared" si="13"/>
        <v>7.3719267612669392E-4</v>
      </c>
      <c r="F60" s="52">
        <f t="shared" si="29"/>
        <v>0.54364163559973988</v>
      </c>
      <c r="H60" s="19">
        <v>96.260999999999981</v>
      </c>
      <c r="I60" s="140">
        <v>108.985</v>
      </c>
      <c r="J60" s="247">
        <f t="shared" si="14"/>
        <v>5.8969746500294308E-4</v>
      </c>
      <c r="K60" s="215">
        <f t="shared" si="15"/>
        <v>6.9836279628474973E-4</v>
      </c>
      <c r="L60" s="52">
        <f t="shared" si="30"/>
        <v>0.13218229604928289</v>
      </c>
      <c r="N60" s="27">
        <f t="shared" si="23"/>
        <v>5.6962542162258112</v>
      </c>
      <c r="O60" s="152">
        <f t="shared" si="24"/>
        <v>4.1779115234225248</v>
      </c>
      <c r="P60" s="52">
        <f t="shared" si="25"/>
        <v>-0.26655107640355641</v>
      </c>
    </row>
    <row r="61" spans="1:16" ht="20.100000000000001" customHeight="1" thickBot="1" x14ac:dyDescent="0.3">
      <c r="A61" s="8" t="s">
        <v>17</v>
      </c>
      <c r="B61" s="19">
        <f>B62-SUM(B39:B60)</f>
        <v>937.29999999998836</v>
      </c>
      <c r="C61" s="140">
        <f>C62-SUM(C39:C60)</f>
        <v>360.71999999991385</v>
      </c>
      <c r="D61" s="247">
        <f t="shared" si="12"/>
        <v>2.5188822107470748E-3</v>
      </c>
      <c r="E61" s="215">
        <f t="shared" si="13"/>
        <v>1.0193979227645384E-3</v>
      </c>
      <c r="F61" s="52">
        <f t="shared" ref="F61" si="31">(C61-B61)/B61</f>
        <v>-0.61514989864513137</v>
      </c>
      <c r="H61" s="19">
        <f>H62-SUM(H39:H60)</f>
        <v>414.43899999998393</v>
      </c>
      <c r="I61" s="140">
        <f>I62-SUM(I39:I60)</f>
        <v>267.20099999997183</v>
      </c>
      <c r="J61" s="247">
        <f t="shared" si="14"/>
        <v>2.5388644175558667E-3</v>
      </c>
      <c r="K61" s="215">
        <f t="shared" si="15"/>
        <v>1.7121919303579552E-3</v>
      </c>
      <c r="L61" s="52">
        <f t="shared" ref="L61" si="32">(I61-H61)/H61</f>
        <v>-0.35527061883659072</v>
      </c>
      <c r="N61" s="27">
        <f t="shared" si="16"/>
        <v>4.4216259468685486</v>
      </c>
      <c r="O61" s="152">
        <f t="shared" si="17"/>
        <v>7.4074351297415078</v>
      </c>
      <c r="P61" s="52">
        <f t="shared" ref="P61" si="33">(O61-N61)/N61</f>
        <v>0.67527403239243855</v>
      </c>
    </row>
    <row r="62" spans="1:16" ht="26.25" customHeight="1" thickBot="1" x14ac:dyDescent="0.3">
      <c r="A62" s="12" t="s">
        <v>18</v>
      </c>
      <c r="B62" s="17">
        <v>372109.49999999988</v>
      </c>
      <c r="C62" s="145">
        <v>353855.92999999993</v>
      </c>
      <c r="D62" s="253">
        <f>SUM(D39:D61)</f>
        <v>1.0000000000000004</v>
      </c>
      <c r="E62" s="254">
        <f>SUM(E39:E61)</f>
        <v>1</v>
      </c>
      <c r="F62" s="57">
        <f t="shared" si="18"/>
        <v>-4.9054297189402463E-2</v>
      </c>
      <c r="G62" s="1"/>
      <c r="H62" s="17">
        <v>163237.94099999999</v>
      </c>
      <c r="I62" s="145">
        <v>156057.85499999998</v>
      </c>
      <c r="J62" s="253">
        <f>SUM(J39:J61)</f>
        <v>0.99999999999999978</v>
      </c>
      <c r="K62" s="254">
        <f>SUM(K39:K61)</f>
        <v>0.99999999999999978</v>
      </c>
      <c r="L62" s="57">
        <f t="shared" si="19"/>
        <v>-4.3985399203240447E-2</v>
      </c>
      <c r="M62" s="1"/>
      <c r="N62" s="29">
        <f t="shared" si="16"/>
        <v>4.3868254102623023</v>
      </c>
      <c r="O62" s="146">
        <f t="shared" si="17"/>
        <v>4.4102088383823332</v>
      </c>
      <c r="P62" s="57">
        <f t="shared" si="8"/>
        <v>5.3303758260652423E-3</v>
      </c>
    </row>
    <row r="64" spans="1:16" ht="15.75" thickBot="1" x14ac:dyDescent="0.3"/>
    <row r="65" spans="1:16" x14ac:dyDescent="0.25">
      <c r="A65" s="357" t="s">
        <v>15</v>
      </c>
      <c r="B65" s="351" t="s">
        <v>1</v>
      </c>
      <c r="C65" s="342"/>
      <c r="D65" s="351" t="s">
        <v>104</v>
      </c>
      <c r="E65" s="342"/>
      <c r="F65" s="130" t="s">
        <v>0</v>
      </c>
      <c r="H65" s="360" t="s">
        <v>19</v>
      </c>
      <c r="I65" s="361"/>
      <c r="J65" s="351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8"/>
      <c r="B66" s="352" t="str">
        <f>B5</f>
        <v>jan-out</v>
      </c>
      <c r="C66" s="344"/>
      <c r="D66" s="352" t="str">
        <f>B5</f>
        <v>jan-out</v>
      </c>
      <c r="E66" s="344"/>
      <c r="F66" s="131" t="str">
        <f>F37</f>
        <v>2022/2021</v>
      </c>
      <c r="H66" s="339" t="str">
        <f>B5</f>
        <v>jan-out</v>
      </c>
      <c r="I66" s="344"/>
      <c r="J66" s="352" t="str">
        <f>B5</f>
        <v>jan-out</v>
      </c>
      <c r="K66" s="340"/>
      <c r="L66" s="131" t="str">
        <f>L37</f>
        <v>2022/2021</v>
      </c>
      <c r="N66" s="339" t="str">
        <f>B5</f>
        <v>jan-out</v>
      </c>
      <c r="O66" s="340"/>
      <c r="P66" s="131" t="str">
        <f>P37</f>
        <v>2022/2021</v>
      </c>
    </row>
    <row r="67" spans="1:16" ht="19.5" customHeight="1" thickBot="1" x14ac:dyDescent="0.3">
      <c r="A67" s="359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153</v>
      </c>
      <c r="B68" s="39">
        <v>35579.33</v>
      </c>
      <c r="C68" s="147">
        <v>31299.760000000002</v>
      </c>
      <c r="D68" s="247">
        <f>B68/$B$96</f>
        <v>0.24583947886023977</v>
      </c>
      <c r="E68" s="246">
        <f>C68/$C$96</f>
        <v>0.26238110922003388</v>
      </c>
      <c r="F68" s="61">
        <f t="shared" ref="F68:F94" si="34">(C68-B68)/B68</f>
        <v>-0.12028247861890597</v>
      </c>
      <c r="H68" s="19">
        <v>32634.079999999998</v>
      </c>
      <c r="I68" s="147">
        <v>32776.381000000001</v>
      </c>
      <c r="J68" s="245">
        <f>H68/$H$96</f>
        <v>0.31508706834437461</v>
      </c>
      <c r="K68" s="246">
        <f>I68/$I$96</f>
        <v>0.32994595043618319</v>
      </c>
      <c r="L68" s="61">
        <f t="shared" ref="L68:L82" si="35">(I68-H68)/H68</f>
        <v>4.3605028853273362E-3</v>
      </c>
      <c r="N68" s="41">
        <f t="shared" ref="N68:N96" si="36">(H68/B68)*10</f>
        <v>9.1722019498399767</v>
      </c>
      <c r="O68" s="149">
        <f t="shared" ref="O68:O96" si="37">(I68/C68)*10</f>
        <v>10.471767515150276</v>
      </c>
      <c r="P68" s="61">
        <f t="shared" si="8"/>
        <v>0.14168523244660702</v>
      </c>
    </row>
    <row r="69" spans="1:16" ht="20.100000000000001" customHeight="1" x14ac:dyDescent="0.25">
      <c r="A69" s="38" t="s">
        <v>154</v>
      </c>
      <c r="B69" s="19">
        <v>64104.090000000004</v>
      </c>
      <c r="C69" s="140">
        <v>43549.579999999994</v>
      </c>
      <c r="D69" s="247">
        <f t="shared" ref="D69:D95" si="38">B69/$B$96</f>
        <v>0.44293459372084598</v>
      </c>
      <c r="E69" s="215">
        <f t="shared" ref="E69:E95" si="39">C69/$C$96</f>
        <v>0.36506947997258132</v>
      </c>
      <c r="F69" s="52">
        <f t="shared" si="34"/>
        <v>-0.32064272342061184</v>
      </c>
      <c r="H69" s="19">
        <v>36571.195999999996</v>
      </c>
      <c r="I69" s="140">
        <v>26788.934000000001</v>
      </c>
      <c r="J69" s="214">
        <f t="shared" ref="J69:J96" si="40">H69/$H$96</f>
        <v>0.3531005296759559</v>
      </c>
      <c r="K69" s="215">
        <f t="shared" ref="K69:K96" si="41">I69/$I$96</f>
        <v>0.26967285649389366</v>
      </c>
      <c r="L69" s="52">
        <f t="shared" si="35"/>
        <v>-0.26748542760264105</v>
      </c>
      <c r="N69" s="40">
        <f t="shared" si="36"/>
        <v>5.7049707748756742</v>
      </c>
      <c r="O69" s="143">
        <f t="shared" si="37"/>
        <v>6.1513644907712095</v>
      </c>
      <c r="P69" s="52">
        <f t="shared" si="8"/>
        <v>7.8246450947904E-2</v>
      </c>
    </row>
    <row r="70" spans="1:16" ht="20.100000000000001" customHeight="1" x14ac:dyDescent="0.25">
      <c r="A70" s="38" t="s">
        <v>156</v>
      </c>
      <c r="B70" s="19">
        <v>11278.32</v>
      </c>
      <c r="C70" s="140">
        <v>10480.549999999999</v>
      </c>
      <c r="D70" s="247">
        <f t="shared" si="38"/>
        <v>7.7928851139665051E-2</v>
      </c>
      <c r="E70" s="215">
        <f t="shared" si="39"/>
        <v>8.7856850475403842E-2</v>
      </c>
      <c r="F70" s="52">
        <f t="shared" si="34"/>
        <v>-7.0734825754190378E-2</v>
      </c>
      <c r="H70" s="19">
        <v>10440.713000000002</v>
      </c>
      <c r="I70" s="140">
        <v>10754.352999999997</v>
      </c>
      <c r="J70" s="214">
        <f t="shared" si="40"/>
        <v>0.10080669197951961</v>
      </c>
      <c r="K70" s="215">
        <f t="shared" si="41"/>
        <v>0.10825951839866693</v>
      </c>
      <c r="L70" s="52">
        <f t="shared" si="35"/>
        <v>3.0040094005073764E-2</v>
      </c>
      <c r="N70" s="40">
        <f t="shared" si="36"/>
        <v>9.2573299924102201</v>
      </c>
      <c r="O70" s="143">
        <f t="shared" si="37"/>
        <v>10.261248694009378</v>
      </c>
      <c r="P70" s="52">
        <f t="shared" si="8"/>
        <v>0.10844581563174671</v>
      </c>
    </row>
    <row r="71" spans="1:16" ht="20.100000000000001" customHeight="1" x14ac:dyDescent="0.25">
      <c r="A71" s="38" t="s">
        <v>160</v>
      </c>
      <c r="B71" s="19">
        <v>502.81</v>
      </c>
      <c r="C71" s="140">
        <v>1799</v>
      </c>
      <c r="D71" s="247">
        <f t="shared" si="38"/>
        <v>3.4742236114540985E-3</v>
      </c>
      <c r="E71" s="215">
        <f t="shared" si="39"/>
        <v>1.5080742327955261E-2</v>
      </c>
      <c r="F71" s="52">
        <f t="shared" si="34"/>
        <v>2.5778922455798412</v>
      </c>
      <c r="H71" s="19">
        <v>1443.299</v>
      </c>
      <c r="I71" s="140">
        <v>5037.2709999999997</v>
      </c>
      <c r="J71" s="214">
        <f t="shared" si="40"/>
        <v>1.393527412613953E-2</v>
      </c>
      <c r="K71" s="215">
        <f t="shared" si="41"/>
        <v>5.070807444237431E-2</v>
      </c>
      <c r="L71" s="52">
        <f t="shared" si="35"/>
        <v>2.4901091180690904</v>
      </c>
      <c r="N71" s="40">
        <f t="shared" si="36"/>
        <v>28.704659811857361</v>
      </c>
      <c r="O71" s="143">
        <f t="shared" si="37"/>
        <v>28.000394663702053</v>
      </c>
      <c r="P71" s="52">
        <f t="shared" si="8"/>
        <v>-2.4534871786370697E-2</v>
      </c>
    </row>
    <row r="72" spans="1:16" ht="20.100000000000001" customHeight="1" x14ac:dyDescent="0.25">
      <c r="A72" s="38" t="s">
        <v>158</v>
      </c>
      <c r="B72" s="19">
        <v>5789.18</v>
      </c>
      <c r="C72" s="140">
        <v>5537.53</v>
      </c>
      <c r="D72" s="247">
        <f t="shared" si="38"/>
        <v>4.0001006039971039E-2</v>
      </c>
      <c r="E72" s="215">
        <f t="shared" si="39"/>
        <v>4.6420268517688767E-2</v>
      </c>
      <c r="F72" s="52">
        <f t="shared" si="34"/>
        <v>-4.3469023246815702E-2</v>
      </c>
      <c r="H72" s="19">
        <v>3829.8820000000001</v>
      </c>
      <c r="I72" s="140">
        <v>3677.18</v>
      </c>
      <c r="J72" s="214">
        <f t="shared" si="40"/>
        <v>3.6978100546572482E-2</v>
      </c>
      <c r="K72" s="215">
        <f t="shared" si="41"/>
        <v>3.7016614190106101E-2</v>
      </c>
      <c r="L72" s="52">
        <f t="shared" si="35"/>
        <v>-3.9871202298138744E-2</v>
      </c>
      <c r="N72" s="40">
        <f t="shared" si="36"/>
        <v>6.6155863179241265</v>
      </c>
      <c r="O72" s="143">
        <f t="shared" si="37"/>
        <v>6.6404696678844175</v>
      </c>
      <c r="P72" s="52">
        <f t="shared" ref="P72:P76" si="42">(O72-N72)/N72</f>
        <v>3.7613219395040689E-3</v>
      </c>
    </row>
    <row r="73" spans="1:16" ht="20.100000000000001" customHeight="1" x14ac:dyDescent="0.25">
      <c r="A73" s="38" t="s">
        <v>165</v>
      </c>
      <c r="B73" s="19">
        <v>3452.28</v>
      </c>
      <c r="C73" s="140">
        <v>3111.32</v>
      </c>
      <c r="D73" s="247">
        <f t="shared" si="38"/>
        <v>2.3853926312823445E-2</v>
      </c>
      <c r="E73" s="215">
        <f t="shared" si="39"/>
        <v>2.6081720522408987E-2</v>
      </c>
      <c r="F73" s="52">
        <f t="shared" si="34"/>
        <v>-9.8763715573476088E-2</v>
      </c>
      <c r="H73" s="19">
        <v>3134.2729999999997</v>
      </c>
      <c r="I73" s="140">
        <v>2979.8969999999999</v>
      </c>
      <c r="J73" s="214">
        <f t="shared" si="40"/>
        <v>3.0261888521475953E-2</v>
      </c>
      <c r="K73" s="215">
        <f t="shared" si="41"/>
        <v>2.9997361449603938E-2</v>
      </c>
      <c r="L73" s="52">
        <f t="shared" si="35"/>
        <v>-4.9254165160469356E-2</v>
      </c>
      <c r="N73" s="40">
        <f t="shared" si="36"/>
        <v>9.0788493401462205</v>
      </c>
      <c r="O73" s="143">
        <f t="shared" si="37"/>
        <v>9.57759728989625</v>
      </c>
      <c r="P73" s="52">
        <f t="shared" si="42"/>
        <v>5.4935149936302052E-2</v>
      </c>
    </row>
    <row r="74" spans="1:16" ht="20.100000000000001" customHeight="1" x14ac:dyDescent="0.25">
      <c r="A74" s="38" t="s">
        <v>155</v>
      </c>
      <c r="B74" s="19">
        <v>6105.9600000000009</v>
      </c>
      <c r="C74" s="140">
        <v>5554.5300000000007</v>
      </c>
      <c r="D74" s="247">
        <f t="shared" si="38"/>
        <v>4.2189833938454428E-2</v>
      </c>
      <c r="E74" s="215">
        <f t="shared" si="39"/>
        <v>4.6562776922121928E-2</v>
      </c>
      <c r="F74" s="52">
        <f t="shared" si="34"/>
        <v>-9.0310123223866556E-2</v>
      </c>
      <c r="H74" s="19">
        <v>2766.201</v>
      </c>
      <c r="I74" s="140">
        <v>2751.018</v>
      </c>
      <c r="J74" s="214">
        <f t="shared" si="40"/>
        <v>2.6708096675048826E-2</v>
      </c>
      <c r="K74" s="215">
        <f t="shared" si="41"/>
        <v>2.7693333460977521E-2</v>
      </c>
      <c r="L74" s="52">
        <f t="shared" si="35"/>
        <v>-5.4887551555364168E-3</v>
      </c>
      <c r="N74" s="40">
        <f t="shared" si="36"/>
        <v>4.5303293830945499</v>
      </c>
      <c r="O74" s="143">
        <f t="shared" si="37"/>
        <v>4.95274667703658</v>
      </c>
      <c r="P74" s="52">
        <f t="shared" si="42"/>
        <v>9.3242070988994591E-2</v>
      </c>
    </row>
    <row r="75" spans="1:16" ht="20.100000000000001" customHeight="1" x14ac:dyDescent="0.25">
      <c r="A75" s="38" t="s">
        <v>170</v>
      </c>
      <c r="B75" s="19">
        <v>387.71000000000004</v>
      </c>
      <c r="C75" s="140">
        <v>1349.15</v>
      </c>
      <c r="D75" s="247">
        <f t="shared" si="38"/>
        <v>2.6789269035955303E-3</v>
      </c>
      <c r="E75" s="215">
        <f t="shared" si="39"/>
        <v>1.1309718461234486E-2</v>
      </c>
      <c r="F75" s="52">
        <f t="shared" si="34"/>
        <v>2.4797915968120501</v>
      </c>
      <c r="H75" s="19">
        <v>285.70300000000003</v>
      </c>
      <c r="I75" s="140">
        <v>1740.231</v>
      </c>
      <c r="J75" s="214">
        <f t="shared" si="40"/>
        <v>2.7585064658538828E-3</v>
      </c>
      <c r="K75" s="215">
        <f t="shared" si="41"/>
        <v>1.7518168685966565E-2</v>
      </c>
      <c r="L75" s="52">
        <f t="shared" si="35"/>
        <v>5.0910490964393089</v>
      </c>
      <c r="N75" s="40">
        <f t="shared" si="36"/>
        <v>7.3689871295555953</v>
      </c>
      <c r="O75" s="143">
        <f t="shared" si="37"/>
        <v>12.898721417188598</v>
      </c>
      <c r="P75" s="52">
        <f t="shared" si="42"/>
        <v>0.7504062892787936</v>
      </c>
    </row>
    <row r="76" spans="1:16" ht="20.100000000000001" customHeight="1" x14ac:dyDescent="0.25">
      <c r="A76" s="38" t="s">
        <v>159</v>
      </c>
      <c r="B76" s="19">
        <v>1699.9</v>
      </c>
      <c r="C76" s="140">
        <v>1326.1299999999999</v>
      </c>
      <c r="D76" s="247">
        <f t="shared" si="38"/>
        <v>1.1745654853942487E-2</v>
      </c>
      <c r="E76" s="215">
        <f t="shared" si="39"/>
        <v>1.1116745315937359E-2</v>
      </c>
      <c r="F76" s="52">
        <f t="shared" si="34"/>
        <v>-0.21987763986116843</v>
      </c>
      <c r="H76" s="19">
        <v>1568.222</v>
      </c>
      <c r="I76" s="140">
        <v>1359.384</v>
      </c>
      <c r="J76" s="214">
        <f t="shared" si="40"/>
        <v>1.5141424930414826E-2</v>
      </c>
      <c r="K76" s="215">
        <f t="shared" si="41"/>
        <v>1.3684343182602756E-2</v>
      </c>
      <c r="L76" s="52">
        <f t="shared" si="35"/>
        <v>-0.13316864576571427</v>
      </c>
      <c r="N76" s="40">
        <f t="shared" si="36"/>
        <v>9.2253779634096116</v>
      </c>
      <c r="O76" s="143">
        <f t="shared" si="37"/>
        <v>10.250759729438293</v>
      </c>
      <c r="P76" s="52">
        <f t="shared" si="42"/>
        <v>0.1111479410486625</v>
      </c>
    </row>
    <row r="77" spans="1:16" ht="20.100000000000001" customHeight="1" x14ac:dyDescent="0.25">
      <c r="A77" s="38" t="s">
        <v>161</v>
      </c>
      <c r="B77" s="19">
        <v>901.77</v>
      </c>
      <c r="C77" s="140">
        <v>1820.2599999999998</v>
      </c>
      <c r="D77" s="247">
        <f t="shared" si="38"/>
        <v>6.2308836858872381E-3</v>
      </c>
      <c r="E77" s="215">
        <f t="shared" si="39"/>
        <v>1.5258961661969894E-2</v>
      </c>
      <c r="F77" s="52">
        <f t="shared" si="34"/>
        <v>1.0185413131951604</v>
      </c>
      <c r="H77" s="19">
        <v>584.44200000000001</v>
      </c>
      <c r="I77" s="140">
        <v>1267.2460000000001</v>
      </c>
      <c r="J77" s="214">
        <f t="shared" si="40"/>
        <v>5.6428775193700263E-3</v>
      </c>
      <c r="K77" s="215">
        <f t="shared" si="41"/>
        <v>1.2756828946626275E-2</v>
      </c>
      <c r="L77" s="52">
        <f t="shared" si="35"/>
        <v>1.1683007039192941</v>
      </c>
      <c r="N77" s="40">
        <f t="shared" ref="N77:N78" si="43">(H77/B77)*10</f>
        <v>6.4810539272763563</v>
      </c>
      <c r="O77" s="143">
        <f t="shared" ref="O77:O78" si="44">(I77/C77)*10</f>
        <v>6.9618955533824858</v>
      </c>
      <c r="P77" s="52">
        <f t="shared" ref="P77:P78" si="45">(O77-N77)/N77</f>
        <v>7.4191887847506577E-2</v>
      </c>
    </row>
    <row r="78" spans="1:16" ht="20.100000000000001" customHeight="1" x14ac:dyDescent="0.25">
      <c r="A78" s="38" t="s">
        <v>174</v>
      </c>
      <c r="B78" s="19">
        <v>712.13</v>
      </c>
      <c r="C78" s="140">
        <v>809.96</v>
      </c>
      <c r="D78" s="247">
        <f t="shared" si="38"/>
        <v>4.9205442620966315E-3</v>
      </c>
      <c r="E78" s="215">
        <f t="shared" si="39"/>
        <v>6.7897710149809028E-3</v>
      </c>
      <c r="F78" s="52">
        <f t="shared" si="34"/>
        <v>0.13737660258660644</v>
      </c>
      <c r="H78" s="19">
        <v>644.43499999999995</v>
      </c>
      <c r="I78" s="140">
        <v>998.13100000000009</v>
      </c>
      <c r="J78" s="214">
        <f t="shared" si="40"/>
        <v>6.2221191738362795E-3</v>
      </c>
      <c r="K78" s="215">
        <f t="shared" si="41"/>
        <v>1.0047762181395744E-2</v>
      </c>
      <c r="L78" s="52">
        <f t="shared" si="35"/>
        <v>0.548846664132147</v>
      </c>
      <c r="N78" s="40">
        <f t="shared" si="43"/>
        <v>9.0494010924971562</v>
      </c>
      <c r="O78" s="143">
        <f t="shared" si="44"/>
        <v>12.323213492024298</v>
      </c>
      <c r="P78" s="52">
        <f t="shared" si="45"/>
        <v>0.36177116762361811</v>
      </c>
    </row>
    <row r="79" spans="1:16" ht="20.100000000000001" customHeight="1" x14ac:dyDescent="0.25">
      <c r="A79" s="38" t="s">
        <v>172</v>
      </c>
      <c r="B79" s="19">
        <v>687.83999999999992</v>
      </c>
      <c r="C79" s="140">
        <v>1173.6100000000001</v>
      </c>
      <c r="D79" s="247">
        <f t="shared" si="38"/>
        <v>4.7527097092392489E-3</v>
      </c>
      <c r="E79" s="215">
        <f t="shared" si="39"/>
        <v>9.8381934427524045E-3</v>
      </c>
      <c r="F79" s="52">
        <f t="shared" si="34"/>
        <v>0.70622528494998871</v>
      </c>
      <c r="H79" s="19">
        <v>450.18800000000005</v>
      </c>
      <c r="I79" s="140">
        <v>908.87000000000012</v>
      </c>
      <c r="J79" s="214">
        <f t="shared" si="40"/>
        <v>4.3466344730360819E-3</v>
      </c>
      <c r="K79" s="215">
        <f t="shared" si="41"/>
        <v>9.1492094863351095E-3</v>
      </c>
      <c r="L79" s="52">
        <f t="shared" ref="L79:L80" si="46">(I79-H79)/H79</f>
        <v>1.0188676730610324</v>
      </c>
      <c r="N79" s="40">
        <f t="shared" ref="N79:N80" si="47">(H79/B79)*10</f>
        <v>6.5449523144917432</v>
      </c>
      <c r="O79" s="143">
        <f t="shared" ref="O79:O80" si="48">(I79/C79)*10</f>
        <v>7.7442250832900195</v>
      </c>
      <c r="P79" s="52">
        <f t="shared" ref="P79:P80" si="49">(O79-N79)/N79</f>
        <v>0.18323628823740443</v>
      </c>
    </row>
    <row r="80" spans="1:16" ht="20.100000000000001" customHeight="1" x14ac:dyDescent="0.25">
      <c r="A80" s="38" t="s">
        <v>230</v>
      </c>
      <c r="B80" s="19">
        <v>726.74999999999989</v>
      </c>
      <c r="C80" s="140">
        <v>991.87</v>
      </c>
      <c r="D80" s="247">
        <f t="shared" si="38"/>
        <v>5.021562836109595E-3</v>
      </c>
      <c r="E80" s="215">
        <f t="shared" si="39"/>
        <v>8.314694770888819E-3</v>
      </c>
      <c r="F80" s="52">
        <f t="shared" si="34"/>
        <v>0.36480220158238758</v>
      </c>
      <c r="H80" s="19">
        <v>520.83799999999997</v>
      </c>
      <c r="I80" s="140">
        <v>788.95800000000008</v>
      </c>
      <c r="J80" s="214">
        <f t="shared" si="40"/>
        <v>5.0287711037770143E-3</v>
      </c>
      <c r="K80" s="215">
        <f t="shared" si="41"/>
        <v>7.9421061515067889E-3</v>
      </c>
      <c r="L80" s="52">
        <f t="shared" si="46"/>
        <v>0.51478578751934412</v>
      </c>
      <c r="N80" s="40">
        <f t="shared" si="47"/>
        <v>7.1666735466116283</v>
      </c>
      <c r="O80" s="143">
        <f t="shared" si="48"/>
        <v>7.9542480365370469</v>
      </c>
      <c r="P80" s="52">
        <f t="shared" si="49"/>
        <v>0.10989400937590919</v>
      </c>
    </row>
    <row r="81" spans="1:16" ht="20.100000000000001" customHeight="1" x14ac:dyDescent="0.25">
      <c r="A81" s="38" t="s">
        <v>209</v>
      </c>
      <c r="B81" s="19">
        <v>1091.01</v>
      </c>
      <c r="C81" s="140">
        <v>908.2600000000001</v>
      </c>
      <c r="D81" s="247">
        <f t="shared" si="38"/>
        <v>7.5384592636036198E-3</v>
      </c>
      <c r="E81" s="215">
        <f t="shared" si="39"/>
        <v>7.6138049064973026E-3</v>
      </c>
      <c r="F81" s="52">
        <f t="shared" si="34"/>
        <v>-0.16750533908946746</v>
      </c>
      <c r="H81" s="19">
        <v>1049.6579999999999</v>
      </c>
      <c r="I81" s="140">
        <v>779.68899999999996</v>
      </c>
      <c r="J81" s="214">
        <f t="shared" si="40"/>
        <v>1.0134609646854441E-2</v>
      </c>
      <c r="K81" s="215">
        <f t="shared" si="41"/>
        <v>7.8487990528800979E-3</v>
      </c>
      <c r="L81" s="52">
        <f t="shared" si="35"/>
        <v>-0.2571971061050361</v>
      </c>
      <c r="N81" s="40">
        <f t="shared" ref="N81" si="50">(H81/B81)*10</f>
        <v>9.6209750598069661</v>
      </c>
      <c r="O81" s="143">
        <f t="shared" ref="O81" si="51">(I81/C81)*10</f>
        <v>8.584425164600443</v>
      </c>
      <c r="P81" s="52">
        <f t="shared" ref="P81" si="52">(O81-N81)/N81</f>
        <v>-0.10773854923882531</v>
      </c>
    </row>
    <row r="82" spans="1:16" ht="20.100000000000001" customHeight="1" x14ac:dyDescent="0.25">
      <c r="A82" s="38" t="s">
        <v>166</v>
      </c>
      <c r="B82" s="19">
        <v>471.37</v>
      </c>
      <c r="C82" s="140">
        <v>643.20999999999992</v>
      </c>
      <c r="D82" s="247">
        <f t="shared" si="38"/>
        <v>3.2569853100199247E-3</v>
      </c>
      <c r="E82" s="215">
        <f t="shared" si="39"/>
        <v>5.3919312244380783E-3</v>
      </c>
      <c r="F82" s="52">
        <f t="shared" si="34"/>
        <v>0.36455438402953078</v>
      </c>
      <c r="H82" s="19">
        <v>533.79799999999989</v>
      </c>
      <c r="I82" s="140">
        <v>709.78599999999994</v>
      </c>
      <c r="J82" s="214">
        <f t="shared" si="40"/>
        <v>5.1539018997345861E-3</v>
      </c>
      <c r="K82" s="215">
        <f t="shared" si="41"/>
        <v>7.1451151478955748E-3</v>
      </c>
      <c r="L82" s="52">
        <f t="shared" si="35"/>
        <v>0.3296902573632724</v>
      </c>
      <c r="N82" s="40">
        <f t="shared" ref="N82" si="53">(H82/B82)*10</f>
        <v>11.324394849057002</v>
      </c>
      <c r="O82" s="143">
        <f t="shared" ref="O82" si="54">(I82/C82)*10</f>
        <v>11.035058534537709</v>
      </c>
      <c r="P82" s="52">
        <f t="shared" ref="P82" si="55">(O82-N82)/N82</f>
        <v>-2.5549825697166174E-2</v>
      </c>
    </row>
    <row r="83" spans="1:16" ht="20.100000000000001" customHeight="1" x14ac:dyDescent="0.25">
      <c r="A83" s="38" t="s">
        <v>164</v>
      </c>
      <c r="B83" s="19">
        <v>2651.2900000000004</v>
      </c>
      <c r="C83" s="140">
        <v>1425.69</v>
      </c>
      <c r="D83" s="247">
        <f t="shared" si="38"/>
        <v>1.8319393645337481E-2</v>
      </c>
      <c r="E83" s="215">
        <f t="shared" si="39"/>
        <v>1.1951341595076452E-2</v>
      </c>
      <c r="F83" s="52">
        <f t="shared" si="34"/>
        <v>-0.46226553866231163</v>
      </c>
      <c r="H83" s="19">
        <v>1612.393</v>
      </c>
      <c r="I83" s="140">
        <v>669.02200000000005</v>
      </c>
      <c r="J83" s="214">
        <f t="shared" si="40"/>
        <v>1.5567902738149543E-2</v>
      </c>
      <c r="K83" s="215">
        <f t="shared" si="41"/>
        <v>6.7347612188397542E-3</v>
      </c>
      <c r="L83" s="52">
        <f t="shared" ref="L83" si="56">(I83-H83)/H83</f>
        <v>-0.5850751026579748</v>
      </c>
      <c r="N83" s="40">
        <f t="shared" ref="N83" si="57">(H83/B83)*10</f>
        <v>6.0815414383187036</v>
      </c>
      <c r="O83" s="143">
        <f t="shared" ref="O83" si="58">(I83/C83)*10</f>
        <v>4.6926190125483105</v>
      </c>
      <c r="P83" s="52">
        <f t="shared" ref="P83" si="59">(O83-N83)/N83</f>
        <v>-0.22838328733880553</v>
      </c>
    </row>
    <row r="84" spans="1:16" ht="20.100000000000001" customHeight="1" x14ac:dyDescent="0.25">
      <c r="A84" s="38" t="s">
        <v>163</v>
      </c>
      <c r="B84" s="19">
        <v>1756.8499999999997</v>
      </c>
      <c r="C84" s="140">
        <v>786.13999999999987</v>
      </c>
      <c r="D84" s="247">
        <f t="shared" si="38"/>
        <v>1.213915743876043E-2</v>
      </c>
      <c r="E84" s="215">
        <f t="shared" si="39"/>
        <v>6.5900915918280971E-3</v>
      </c>
      <c r="F84" s="52">
        <f t="shared" si="34"/>
        <v>-0.55252867347809997</v>
      </c>
      <c r="H84" s="19">
        <v>1095.886</v>
      </c>
      <c r="I84" s="140">
        <v>621.04700000000003</v>
      </c>
      <c r="J84" s="214">
        <f t="shared" si="40"/>
        <v>1.0580948106385818E-2</v>
      </c>
      <c r="K84" s="215">
        <f t="shared" si="41"/>
        <v>6.2518172058269724E-3</v>
      </c>
      <c r="L84" s="52">
        <f t="shared" ref="L84:L94" si="60">(I84-H84)/H84</f>
        <v>-0.43329233150163426</v>
      </c>
      <c r="N84" s="40">
        <f t="shared" ref="N84:N90" si="61">(H84/B84)*10</f>
        <v>6.237789225033441</v>
      </c>
      <c r="O84" s="143">
        <f t="shared" ref="O84:O90" si="62">(I84/C84)*10</f>
        <v>7.8999542066298645</v>
      </c>
      <c r="P84" s="52">
        <f t="shared" ref="P84:P90" si="63">(O84-N84)/N84</f>
        <v>0.26646700002716306</v>
      </c>
    </row>
    <row r="85" spans="1:16" ht="20.100000000000001" customHeight="1" x14ac:dyDescent="0.25">
      <c r="A85" s="38" t="s">
        <v>211</v>
      </c>
      <c r="B85" s="19">
        <v>334.00000000000006</v>
      </c>
      <c r="C85" s="140">
        <v>320.64999999999998</v>
      </c>
      <c r="D85" s="247">
        <f t="shared" si="38"/>
        <v>2.307811471978817E-3</v>
      </c>
      <c r="E85" s="215">
        <f t="shared" si="39"/>
        <v>2.6879599930288238E-3</v>
      </c>
      <c r="F85" s="52">
        <f t="shared" si="34"/>
        <v>-3.9970059880239751E-2</v>
      </c>
      <c r="H85" s="19">
        <v>384.49499999999995</v>
      </c>
      <c r="I85" s="140">
        <v>366.59100000000001</v>
      </c>
      <c r="J85" s="214">
        <f t="shared" si="40"/>
        <v>3.7123584407181176E-3</v>
      </c>
      <c r="K85" s="215">
        <f t="shared" si="41"/>
        <v>3.6903163871676633E-3</v>
      </c>
      <c r="L85" s="52">
        <f t="shared" si="60"/>
        <v>-4.6564974837123872E-2</v>
      </c>
      <c r="N85" s="40">
        <f t="shared" si="61"/>
        <v>11.511826347305385</v>
      </c>
      <c r="O85" s="143">
        <f t="shared" si="62"/>
        <v>11.432745984718542</v>
      </c>
      <c r="P85" s="52">
        <f t="shared" si="63"/>
        <v>-6.869488837047486E-3</v>
      </c>
    </row>
    <row r="86" spans="1:16" ht="20.100000000000001" customHeight="1" x14ac:dyDescent="0.25">
      <c r="A86" s="38" t="s">
        <v>176</v>
      </c>
      <c r="B86" s="19">
        <v>1624.05</v>
      </c>
      <c r="C86" s="140">
        <v>648.87</v>
      </c>
      <c r="D86" s="247">
        <f t="shared" si="38"/>
        <v>1.1221560542117358E-2</v>
      </c>
      <c r="E86" s="215">
        <f t="shared" si="39"/>
        <v>5.4393781402669985E-3</v>
      </c>
      <c r="F86" s="52">
        <f t="shared" si="34"/>
        <v>-0.60046180844185826</v>
      </c>
      <c r="H86" s="19">
        <v>821.95799999999997</v>
      </c>
      <c r="I86" s="140">
        <v>329.34199999999998</v>
      </c>
      <c r="J86" s="214">
        <f t="shared" si="40"/>
        <v>7.936131078988759E-3</v>
      </c>
      <c r="K86" s="215">
        <f t="shared" si="41"/>
        <v>3.3153464749068372E-3</v>
      </c>
      <c r="L86" s="52">
        <f t="shared" si="60"/>
        <v>-0.59932015991084708</v>
      </c>
      <c r="N86" s="40">
        <f t="shared" si="61"/>
        <v>5.0611619100397149</v>
      </c>
      <c r="O86" s="143">
        <f t="shared" si="62"/>
        <v>5.075623776719528</v>
      </c>
      <c r="P86" s="52">
        <f t="shared" si="63"/>
        <v>2.8574202795459674E-3</v>
      </c>
    </row>
    <row r="87" spans="1:16" ht="20.100000000000001" customHeight="1" x14ac:dyDescent="0.25">
      <c r="A87" s="38" t="s">
        <v>217</v>
      </c>
      <c r="B87" s="19">
        <v>388.26</v>
      </c>
      <c r="C87" s="140">
        <v>314.29999999999995</v>
      </c>
      <c r="D87" s="247">
        <f t="shared" si="38"/>
        <v>2.6827271919475908E-3</v>
      </c>
      <c r="E87" s="215">
        <f t="shared" si="39"/>
        <v>2.6347289125493818E-3</v>
      </c>
      <c r="F87" s="52">
        <f t="shared" si="34"/>
        <v>-0.19049090815432967</v>
      </c>
      <c r="H87" s="19">
        <v>422.11699999999996</v>
      </c>
      <c r="I87" s="140">
        <v>323.52</v>
      </c>
      <c r="J87" s="214">
        <f t="shared" si="40"/>
        <v>4.075604644847422E-3</v>
      </c>
      <c r="K87" s="215">
        <f t="shared" si="41"/>
        <v>3.256738865865453E-3</v>
      </c>
      <c r="L87" s="52">
        <f t="shared" si="60"/>
        <v>-0.23357742047820862</v>
      </c>
      <c r="N87" s="40">
        <f t="shared" si="61"/>
        <v>10.872018750321947</v>
      </c>
      <c r="O87" s="143">
        <f t="shared" si="62"/>
        <v>10.29335030225899</v>
      </c>
      <c r="P87" s="52">
        <f t="shared" si="63"/>
        <v>-5.3225482898088455E-2</v>
      </c>
    </row>
    <row r="88" spans="1:16" ht="20.100000000000001" customHeight="1" x14ac:dyDescent="0.25">
      <c r="A88" s="38" t="s">
        <v>231</v>
      </c>
      <c r="B88" s="19">
        <v>310.05</v>
      </c>
      <c r="C88" s="140">
        <v>476.23</v>
      </c>
      <c r="D88" s="247">
        <f t="shared" si="38"/>
        <v>2.1423261882845277E-3</v>
      </c>
      <c r="E88" s="215">
        <f t="shared" si="39"/>
        <v>3.9921633790117482E-3</v>
      </c>
      <c r="F88" s="52">
        <f t="shared" si="34"/>
        <v>0.53597806805353976</v>
      </c>
      <c r="H88" s="19">
        <v>147.49600000000001</v>
      </c>
      <c r="I88" s="140">
        <v>251.00399999999996</v>
      </c>
      <c r="J88" s="214">
        <f t="shared" si="40"/>
        <v>1.424096595722076E-3</v>
      </c>
      <c r="K88" s="215">
        <f t="shared" si="41"/>
        <v>2.5267509961909374E-3</v>
      </c>
      <c r="L88" s="52">
        <f t="shared" si="60"/>
        <v>0.7017681835439602</v>
      </c>
      <c r="N88" s="40">
        <f t="shared" si="61"/>
        <v>4.7571681986776326</v>
      </c>
      <c r="O88" s="143">
        <f t="shared" si="62"/>
        <v>5.270646536337483</v>
      </c>
      <c r="P88" s="52">
        <f t="shared" si="63"/>
        <v>0.10793781430780267</v>
      </c>
    </row>
    <row r="89" spans="1:16" ht="20.100000000000001" customHeight="1" x14ac:dyDescent="0.25">
      <c r="A89" s="38" t="s">
        <v>212</v>
      </c>
      <c r="B89" s="19">
        <v>200.37</v>
      </c>
      <c r="C89" s="140">
        <v>440.16999999999996</v>
      </c>
      <c r="D89" s="247">
        <f t="shared" si="38"/>
        <v>1.3844795947317232E-3</v>
      </c>
      <c r="E89" s="215">
        <f t="shared" si="39"/>
        <v>3.6898779046670742E-3</v>
      </c>
      <c r="F89" s="52">
        <f t="shared" si="34"/>
        <v>1.1967859459999</v>
      </c>
      <c r="H89" s="19">
        <v>112.94</v>
      </c>
      <c r="I89" s="140">
        <v>247.089</v>
      </c>
      <c r="J89" s="214">
        <f t="shared" si="40"/>
        <v>1.0904530937845857E-3</v>
      </c>
      <c r="K89" s="215">
        <f t="shared" si="41"/>
        <v>2.4873403487507078E-3</v>
      </c>
      <c r="L89" s="52">
        <f t="shared" si="60"/>
        <v>1.1877899769789269</v>
      </c>
      <c r="N89" s="40">
        <f t="shared" si="61"/>
        <v>5.6365723411688373</v>
      </c>
      <c r="O89" s="143">
        <f t="shared" si="62"/>
        <v>5.6134902424063435</v>
      </c>
      <c r="P89" s="52">
        <f t="shared" si="63"/>
        <v>-4.0950594377907566E-3</v>
      </c>
    </row>
    <row r="90" spans="1:16" ht="20.100000000000001" customHeight="1" x14ac:dyDescent="0.25">
      <c r="A90" s="38" t="s">
        <v>157</v>
      </c>
      <c r="B90" s="19">
        <v>355.96999999999997</v>
      </c>
      <c r="C90" s="140">
        <v>363.19</v>
      </c>
      <c r="D90" s="247">
        <f t="shared" si="38"/>
        <v>2.4596157176056867E-3</v>
      </c>
      <c r="E90" s="215">
        <f t="shared" si="39"/>
        <v>3.0445663180044863E-3</v>
      </c>
      <c r="F90" s="52">
        <f t="shared" si="34"/>
        <v>2.0282608084951057E-2</v>
      </c>
      <c r="H90" s="19">
        <v>196.13900000000001</v>
      </c>
      <c r="I90" s="140">
        <v>241.31100000000001</v>
      </c>
      <c r="J90" s="214">
        <f t="shared" si="40"/>
        <v>1.8937522521853625E-3</v>
      </c>
      <c r="K90" s="215">
        <f t="shared" si="41"/>
        <v>2.4291756690802994E-3</v>
      </c>
      <c r="L90" s="52">
        <f t="shared" si="60"/>
        <v>0.23030605845854213</v>
      </c>
      <c r="N90" s="40">
        <f t="shared" si="61"/>
        <v>5.5099867966401668</v>
      </c>
      <c r="O90" s="143">
        <f t="shared" si="62"/>
        <v>6.644208265646081</v>
      </c>
      <c r="P90" s="52">
        <f t="shared" si="63"/>
        <v>0.20584830978134652</v>
      </c>
    </row>
    <row r="91" spans="1:16" ht="20.100000000000001" customHeight="1" x14ac:dyDescent="0.25">
      <c r="A91" s="38" t="s">
        <v>219</v>
      </c>
      <c r="B91" s="19">
        <v>370.96999999999997</v>
      </c>
      <c r="C91" s="140">
        <v>567.9</v>
      </c>
      <c r="D91" s="247">
        <f t="shared" si="38"/>
        <v>2.5632599453891663E-3</v>
      </c>
      <c r="E91" s="215">
        <f t="shared" si="39"/>
        <v>4.7606189927992173E-3</v>
      </c>
      <c r="F91" s="52">
        <f t="shared" si="34"/>
        <v>0.53085155133838324</v>
      </c>
      <c r="H91" s="19">
        <v>155.99599999999998</v>
      </c>
      <c r="I91" s="140">
        <v>240.077</v>
      </c>
      <c r="J91" s="214">
        <f t="shared" si="40"/>
        <v>1.5061654047991871E-3</v>
      </c>
      <c r="K91" s="215">
        <f t="shared" si="41"/>
        <v>2.4167535135397513E-3</v>
      </c>
      <c r="L91" s="52">
        <f t="shared" si="60"/>
        <v>0.5389945896048618</v>
      </c>
      <c r="N91" s="40">
        <f t="shared" ref="N91:N94" si="64">(H91/B91)*10</f>
        <v>4.2050839690541011</v>
      </c>
      <c r="O91" s="143">
        <f t="shared" ref="O91:O94" si="65">(I91/C91)*10</f>
        <v>4.2274520162000346</v>
      </c>
      <c r="P91" s="52">
        <f t="shared" ref="P91:P94" si="66">(O91-N91)/N91</f>
        <v>5.3192866802526783E-3</v>
      </c>
    </row>
    <row r="92" spans="1:16" ht="20.100000000000001" customHeight="1" x14ac:dyDescent="0.25">
      <c r="A92" s="38" t="s">
        <v>177</v>
      </c>
      <c r="B92" s="19">
        <v>385.25999999999993</v>
      </c>
      <c r="C92" s="140">
        <v>275.44</v>
      </c>
      <c r="D92" s="247">
        <f t="shared" si="38"/>
        <v>2.6619983463908948E-3</v>
      </c>
      <c r="E92" s="215">
        <f t="shared" si="39"/>
        <v>2.308971465709837E-3</v>
      </c>
      <c r="F92" s="52">
        <f t="shared" si="34"/>
        <v>-0.28505424907854426</v>
      </c>
      <c r="H92" s="19">
        <v>281.83699999999999</v>
      </c>
      <c r="I92" s="140">
        <v>234.49299999999997</v>
      </c>
      <c r="J92" s="214">
        <f t="shared" si="40"/>
        <v>2.7211796404548101E-3</v>
      </c>
      <c r="K92" s="215">
        <f t="shared" si="41"/>
        <v>2.3605417497322813E-3</v>
      </c>
      <c r="L92" s="52">
        <f t="shared" si="60"/>
        <v>-0.16798362173880657</v>
      </c>
      <c r="N92" s="40">
        <f t="shared" si="64"/>
        <v>7.3155012199553564</v>
      </c>
      <c r="O92" s="143">
        <f t="shared" si="65"/>
        <v>8.513396747022945</v>
      </c>
      <c r="P92" s="52">
        <f t="shared" si="66"/>
        <v>0.16374756712499036</v>
      </c>
    </row>
    <row r="93" spans="1:16" ht="20.100000000000001" customHeight="1" x14ac:dyDescent="0.25">
      <c r="A93" s="38" t="s">
        <v>232</v>
      </c>
      <c r="B93" s="19">
        <v>107.96000000000001</v>
      </c>
      <c r="C93" s="140">
        <v>162.23000000000002</v>
      </c>
      <c r="D93" s="247">
        <f t="shared" si="38"/>
        <v>7.4596205543363194E-4</v>
      </c>
      <c r="E93" s="215">
        <f t="shared" si="39"/>
        <v>1.3599493206582448E-3</v>
      </c>
      <c r="F93" s="52">
        <f t="shared" si="34"/>
        <v>0.50268618006669141</v>
      </c>
      <c r="H93" s="19">
        <v>149.49699999999999</v>
      </c>
      <c r="I93" s="140">
        <v>219.73499999999999</v>
      </c>
      <c r="J93" s="214">
        <f t="shared" si="40"/>
        <v>1.4434165588942287E-3</v>
      </c>
      <c r="K93" s="215">
        <f t="shared" si="41"/>
        <v>2.2119792120763641E-3</v>
      </c>
      <c r="L93" s="52">
        <f t="shared" si="60"/>
        <v>0.46982882599650833</v>
      </c>
      <c r="N93" s="40">
        <f t="shared" si="64"/>
        <v>13.847443497591698</v>
      </c>
      <c r="O93" s="143">
        <f t="shared" si="65"/>
        <v>13.544658817727914</v>
      </c>
      <c r="P93" s="52">
        <f t="shared" si="66"/>
        <v>-2.1865745826400607E-2</v>
      </c>
    </row>
    <row r="94" spans="1:16" ht="20.100000000000001" customHeight="1" x14ac:dyDescent="0.25">
      <c r="A94" s="38" t="s">
        <v>233</v>
      </c>
      <c r="B94" s="19">
        <v>101.89</v>
      </c>
      <c r="C94" s="140">
        <v>240.85</v>
      </c>
      <c r="D94" s="247">
        <f t="shared" si="38"/>
        <v>7.0402069125725041E-4</v>
      </c>
      <c r="E94" s="215">
        <f t="shared" si="39"/>
        <v>2.0190087769249719E-3</v>
      </c>
      <c r="F94" s="52">
        <f t="shared" si="34"/>
        <v>1.36382373147512</v>
      </c>
      <c r="H94" s="19">
        <v>62.597000000000008</v>
      </c>
      <c r="I94" s="140">
        <v>217.65899999999999</v>
      </c>
      <c r="J94" s="214">
        <f t="shared" si="40"/>
        <v>6.0438367550587672E-4</v>
      </c>
      <c r="K94" s="215">
        <f t="shared" ref="K94" si="67">I94/$I$96</f>
        <v>2.1910809990275983E-3</v>
      </c>
      <c r="L94" s="52">
        <f t="shared" si="60"/>
        <v>2.4771474671310121</v>
      </c>
      <c r="N94" s="40">
        <f t="shared" si="64"/>
        <v>6.1435862204338019</v>
      </c>
      <c r="O94" s="143">
        <f t="shared" si="65"/>
        <v>9.0371185385094464</v>
      </c>
      <c r="P94" s="52">
        <f t="shared" si="66"/>
        <v>0.47098424507360959</v>
      </c>
    </row>
    <row r="95" spans="1:16" ht="20.100000000000001" customHeight="1" thickBot="1" x14ac:dyDescent="0.3">
      <c r="A95" s="8" t="s">
        <v>17</v>
      </c>
      <c r="B95" s="19">
        <f>B96-SUM(B68:B94)</f>
        <v>2648.4899999998743</v>
      </c>
      <c r="C95" s="142">
        <f>C96-SUM(C68:C94)</f>
        <v>2914.8300000000163</v>
      </c>
      <c r="D95" s="247">
        <f t="shared" si="38"/>
        <v>1.8300046722817025E-2</v>
      </c>
      <c r="E95" s="215">
        <f t="shared" si="39"/>
        <v>2.4434574852581478E-2</v>
      </c>
      <c r="F95" s="52">
        <f>(C95-B95)/B95</f>
        <v>0.10056296229177934</v>
      </c>
      <c r="H95" s="19">
        <f>H96-SUM(H68:H94)</f>
        <v>1671.3470000000234</v>
      </c>
      <c r="I95" s="142">
        <f>I96-SUM(I68:I94)</f>
        <v>2060.4180000000197</v>
      </c>
      <c r="J95" s="214">
        <f t="shared" si="40"/>
        <v>1.6137112687600597E-2</v>
      </c>
      <c r="K95" s="215">
        <f t="shared" si="41"/>
        <v>2.0741355651980802E-2</v>
      </c>
      <c r="L95" s="52">
        <f>(I95-H95)/H95</f>
        <v>0.23278888226082964</v>
      </c>
      <c r="N95" s="40">
        <f t="shared" si="36"/>
        <v>6.3105656430649271</v>
      </c>
      <c r="O95" s="143">
        <f t="shared" si="37"/>
        <v>7.0687415732650214</v>
      </c>
      <c r="P95" s="52">
        <f>(O95-N95)/N95</f>
        <v>0.1201438940791783</v>
      </c>
    </row>
    <row r="96" spans="1:16" ht="26.25" customHeight="1" thickBot="1" x14ac:dyDescent="0.3">
      <c r="A96" s="12" t="s">
        <v>18</v>
      </c>
      <c r="B96" s="17">
        <v>144725.85999999993</v>
      </c>
      <c r="C96" s="145">
        <v>119291.21</v>
      </c>
      <c r="D96" s="243">
        <f>SUM(D68:D95)</f>
        <v>1</v>
      </c>
      <c r="E96" s="244">
        <f>SUM(E68:E95)</f>
        <v>1.0000000000000002</v>
      </c>
      <c r="F96" s="57">
        <f>(C96-B96)/B96</f>
        <v>-0.17574364387953842</v>
      </c>
      <c r="G96" s="1"/>
      <c r="H96" s="17">
        <v>103571.62599999997</v>
      </c>
      <c r="I96" s="145">
        <v>99338.637000000017</v>
      </c>
      <c r="J96" s="255">
        <f t="shared" si="40"/>
        <v>1</v>
      </c>
      <c r="K96" s="244">
        <f t="shared" si="41"/>
        <v>1</v>
      </c>
      <c r="L96" s="57">
        <f>(I96-H96)/H96</f>
        <v>-4.0870160713707041E-2</v>
      </c>
      <c r="M96" s="1"/>
      <c r="N96" s="37">
        <f t="shared" si="36"/>
        <v>7.1564007980329167</v>
      </c>
      <c r="O96" s="150">
        <f t="shared" si="37"/>
        <v>8.3274062690788373</v>
      </c>
      <c r="P96" s="57">
        <f>(O96-N96)/N96</f>
        <v>0.16363050422885697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148</v>
      </c>
    </row>
    <row r="2" spans="1:18" ht="15.75" thickBot="1" x14ac:dyDescent="0.3"/>
    <row r="3" spans="1:18" x14ac:dyDescent="0.25">
      <c r="A3" s="330" t="s">
        <v>16</v>
      </c>
      <c r="B3" s="348"/>
      <c r="C3" s="348"/>
      <c r="D3" s="351" t="s">
        <v>1</v>
      </c>
      <c r="E3" s="342"/>
      <c r="F3" s="351" t="s">
        <v>104</v>
      </c>
      <c r="G3" s="342"/>
      <c r="H3" s="130" t="s">
        <v>0</v>
      </c>
      <c r="J3" s="343" t="s">
        <v>19</v>
      </c>
      <c r="K3" s="342"/>
      <c r="L3" s="354" t="s">
        <v>104</v>
      </c>
      <c r="M3" s="355"/>
      <c r="N3" s="130" t="s">
        <v>0</v>
      </c>
      <c r="P3" s="341" t="s">
        <v>22</v>
      </c>
      <c r="Q3" s="342"/>
      <c r="R3" s="130" t="s">
        <v>0</v>
      </c>
    </row>
    <row r="4" spans="1:18" x14ac:dyDescent="0.25">
      <c r="A4" s="349"/>
      <c r="B4" s="350"/>
      <c r="C4" s="350"/>
      <c r="D4" s="352" t="s">
        <v>180</v>
      </c>
      <c r="E4" s="344"/>
      <c r="F4" s="352" t="str">
        <f>D4</f>
        <v>jan-out</v>
      </c>
      <c r="G4" s="344"/>
      <c r="H4" s="131" t="s">
        <v>138</v>
      </c>
      <c r="J4" s="339" t="str">
        <f>D4</f>
        <v>jan-out</v>
      </c>
      <c r="K4" s="344"/>
      <c r="L4" s="345" t="str">
        <f>D4</f>
        <v>jan-out</v>
      </c>
      <c r="M4" s="346"/>
      <c r="N4" s="131" t="str">
        <f>H4</f>
        <v>2022/2021</v>
      </c>
      <c r="P4" s="339" t="str">
        <f>D4</f>
        <v>jan-out</v>
      </c>
      <c r="Q4" s="340"/>
      <c r="R4" s="131" t="str">
        <f>N4</f>
        <v>2022/2021</v>
      </c>
    </row>
    <row r="5" spans="1:18" ht="19.5" customHeight="1" thickBot="1" x14ac:dyDescent="0.3">
      <c r="A5" s="331"/>
      <c r="B5" s="356"/>
      <c r="C5" s="356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12747.110000000013</v>
      </c>
      <c r="E6" s="147">
        <v>10045.840000000006</v>
      </c>
      <c r="F6" s="247">
        <f>D6/D8</f>
        <v>0.59398674573374255</v>
      </c>
      <c r="G6" s="246">
        <f>E6/E8</f>
        <v>0.56368394591779958</v>
      </c>
      <c r="H6" s="165">
        <f>(E6-D6)/D6</f>
        <v>-0.21191234719085383</v>
      </c>
      <c r="I6" s="1"/>
      <c r="J6" s="19">
        <v>5569.4650000000001</v>
      </c>
      <c r="K6" s="147">
        <v>5302.4450000000015</v>
      </c>
      <c r="L6" s="247">
        <f>J6/J8</f>
        <v>0.41175893922482665</v>
      </c>
      <c r="M6" s="246">
        <f>K6/K8</f>
        <v>0.40081154881387282</v>
      </c>
      <c r="N6" s="165">
        <f>(K6-J6)/J6</f>
        <v>-4.794356369956515E-2</v>
      </c>
      <c r="P6" s="27">
        <f t="shared" ref="P6:Q8" si="0">(J6/D6)*10</f>
        <v>4.3691981947280558</v>
      </c>
      <c r="Q6" s="152">
        <f t="shared" si="0"/>
        <v>5.2782495042724147</v>
      </c>
      <c r="R6" s="165">
        <f>(Q6-P6)/P6</f>
        <v>0.20805906919975264</v>
      </c>
    </row>
    <row r="7" spans="1:18" ht="24" customHeight="1" thickBot="1" x14ac:dyDescent="0.3">
      <c r="A7" s="161" t="s">
        <v>21</v>
      </c>
      <c r="B7" s="1"/>
      <c r="C7" s="1"/>
      <c r="D7" s="117">
        <v>8713.15</v>
      </c>
      <c r="E7" s="140">
        <v>7775.9199999999964</v>
      </c>
      <c r="F7" s="247">
        <f>D7/D8</f>
        <v>0.40601325426625745</v>
      </c>
      <c r="G7" s="215">
        <f>E7/E8</f>
        <v>0.43631605408220037</v>
      </c>
      <c r="H7" s="55">
        <f t="shared" ref="H7:H8" si="1">(E7-D7)/D7</f>
        <v>-0.10756500232407376</v>
      </c>
      <c r="J7" s="19">
        <v>7956.5680000000011</v>
      </c>
      <c r="K7" s="140">
        <v>7926.8269999999993</v>
      </c>
      <c r="L7" s="247">
        <f>J7/J8</f>
        <v>0.58824106077517335</v>
      </c>
      <c r="M7" s="215">
        <f>K7/K8</f>
        <v>0.59918845118612718</v>
      </c>
      <c r="N7" s="102">
        <f t="shared" ref="N7:N8" si="2">(K7-J7)/J7</f>
        <v>-3.7379181576782604E-3</v>
      </c>
      <c r="P7" s="27">
        <f t="shared" si="0"/>
        <v>9.1316779809827686</v>
      </c>
      <c r="Q7" s="152">
        <f t="shared" si="0"/>
        <v>10.194069640634167</v>
      </c>
      <c r="R7" s="102">
        <f t="shared" ref="R7:R8" si="3">(Q7-P7)/P7</f>
        <v>0.1163413407551042</v>
      </c>
    </row>
    <row r="8" spans="1:18" ht="26.25" customHeight="1" thickBot="1" x14ac:dyDescent="0.3">
      <c r="A8" s="12" t="s">
        <v>12</v>
      </c>
      <c r="B8" s="162"/>
      <c r="C8" s="162"/>
      <c r="D8" s="163">
        <v>21460.260000000013</v>
      </c>
      <c r="E8" s="145">
        <v>17821.760000000002</v>
      </c>
      <c r="F8" s="243">
        <f>SUM(F6:F7)</f>
        <v>1</v>
      </c>
      <c r="G8" s="244">
        <f>SUM(G6:G7)</f>
        <v>1</v>
      </c>
      <c r="H8" s="164">
        <f t="shared" si="1"/>
        <v>-0.169545942127449</v>
      </c>
      <c r="I8" s="1"/>
      <c r="J8" s="17">
        <v>13526.033000000001</v>
      </c>
      <c r="K8" s="145">
        <v>13229.272000000001</v>
      </c>
      <c r="L8" s="243">
        <f>SUM(L6:L7)</f>
        <v>1</v>
      </c>
      <c r="M8" s="244">
        <f>SUM(M6:M7)</f>
        <v>1</v>
      </c>
      <c r="N8" s="164">
        <f t="shared" si="2"/>
        <v>-2.1939987873754292E-2</v>
      </c>
      <c r="O8" s="1"/>
      <c r="P8" s="29">
        <f t="shared" si="0"/>
        <v>6.3028281111226026</v>
      </c>
      <c r="Q8" s="146">
        <f t="shared" si="0"/>
        <v>7.4231007487475988</v>
      </c>
      <c r="R8" s="164">
        <f t="shared" si="3"/>
        <v>0.17774126437750234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topLeftCell="A19" workbookViewId="0">
      <selection activeCell="A85" sqref="A85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149</v>
      </c>
    </row>
    <row r="3" spans="1:16" ht="8.25" customHeight="1" thickBot="1" x14ac:dyDescent="0.3"/>
    <row r="4" spans="1:16" x14ac:dyDescent="0.25">
      <c r="A4" s="357" t="s">
        <v>3</v>
      </c>
      <c r="B4" s="351" t="s">
        <v>1</v>
      </c>
      <c r="C4" s="342"/>
      <c r="D4" s="351" t="s">
        <v>104</v>
      </c>
      <c r="E4" s="342"/>
      <c r="F4" s="130" t="s">
        <v>0</v>
      </c>
      <c r="H4" s="360" t="s">
        <v>19</v>
      </c>
      <c r="I4" s="361"/>
      <c r="J4" s="351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8"/>
      <c r="B5" s="352" t="s">
        <v>180</v>
      </c>
      <c r="C5" s="344"/>
      <c r="D5" s="352" t="str">
        <f>B5</f>
        <v>jan-out</v>
      </c>
      <c r="E5" s="344"/>
      <c r="F5" s="131" t="s">
        <v>138</v>
      </c>
      <c r="H5" s="339" t="str">
        <f>B5</f>
        <v>jan-out</v>
      </c>
      <c r="I5" s="344"/>
      <c r="J5" s="352" t="str">
        <f>B5</f>
        <v>jan-out</v>
      </c>
      <c r="K5" s="340"/>
      <c r="L5" s="131" t="str">
        <f>F5</f>
        <v>2022/2021</v>
      </c>
      <c r="N5" s="339" t="str">
        <f>B5</f>
        <v>jan-out</v>
      </c>
      <c r="O5" s="340"/>
      <c r="P5" s="131" t="str">
        <f>L5</f>
        <v>2022/2021</v>
      </c>
    </row>
    <row r="6" spans="1:16" ht="19.5" customHeight="1" thickBot="1" x14ac:dyDescent="0.3">
      <c r="A6" s="359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153</v>
      </c>
      <c r="B7" s="39">
        <v>1915</v>
      </c>
      <c r="C7" s="147">
        <v>1886.1000000000001</v>
      </c>
      <c r="D7" s="247">
        <f>B7/$B$33</f>
        <v>8.9234706382867707E-2</v>
      </c>
      <c r="E7" s="246">
        <f t="shared" ref="E7:E32" si="0">C7/$C$33</f>
        <v>0.10583129836783796</v>
      </c>
      <c r="F7" s="52">
        <f>(C7-B7)/B7</f>
        <v>-1.5091383812010372E-2</v>
      </c>
      <c r="H7" s="39">
        <v>2269.5209999999997</v>
      </c>
      <c r="I7" s="147">
        <v>3282.1919999999996</v>
      </c>
      <c r="J7" s="247">
        <f>H7/$H$33</f>
        <v>0.16778910712401773</v>
      </c>
      <c r="K7" s="246">
        <f>I7/$I$33</f>
        <v>0.2481007269334245</v>
      </c>
      <c r="L7" s="52">
        <f>(I7-H7)/H7</f>
        <v>0.4462047277817654</v>
      </c>
      <c r="N7" s="27">
        <f t="shared" ref="N7:N33" si="1">(H7/B7)*10</f>
        <v>11.85128459530026</v>
      </c>
      <c r="O7" s="151">
        <f t="shared" ref="O7:O32" si="2">(I7/C7)*10</f>
        <v>17.402004135517732</v>
      </c>
      <c r="P7" s="61">
        <f>(O7-N7)/N7</f>
        <v>0.46836437818889798</v>
      </c>
    </row>
    <row r="8" spans="1:16" ht="20.100000000000001" customHeight="1" x14ac:dyDescent="0.25">
      <c r="A8" s="8" t="s">
        <v>186</v>
      </c>
      <c r="B8" s="19">
        <v>5517.7900000000018</v>
      </c>
      <c r="C8" s="140">
        <v>4366.5599999999995</v>
      </c>
      <c r="D8" s="247">
        <f t="shared" ref="D8:D32" si="3">B8/$B$33</f>
        <v>0.257116642575626</v>
      </c>
      <c r="E8" s="215">
        <f t="shared" si="0"/>
        <v>0.24501283823819864</v>
      </c>
      <c r="F8" s="52">
        <f t="shared" ref="F8:F18" si="4">(C8-B8)/B8</f>
        <v>-0.20863969089073739</v>
      </c>
      <c r="H8" s="19">
        <v>2061.2659999999996</v>
      </c>
      <c r="I8" s="140">
        <v>1696.1770000000001</v>
      </c>
      <c r="J8" s="247">
        <f t="shared" ref="J8:J32" si="5">H8/$H$33</f>
        <v>0.15239250118641576</v>
      </c>
      <c r="K8" s="215">
        <f t="shared" ref="K8:K32" si="6">I8/$I$33</f>
        <v>0.12821393346512186</v>
      </c>
      <c r="L8" s="52">
        <f t="shared" ref="L8:L33" si="7">(I8-H8)/H8</f>
        <v>-0.17711881921110598</v>
      </c>
      <c r="N8" s="27">
        <f t="shared" si="1"/>
        <v>3.7356731590002501</v>
      </c>
      <c r="O8" s="152">
        <f t="shared" si="2"/>
        <v>3.8844696969696981</v>
      </c>
      <c r="P8" s="52">
        <f t="shared" ref="P8:P65" si="8">(O8-N8)/N8</f>
        <v>3.983125172794006E-2</v>
      </c>
    </row>
    <row r="9" spans="1:16" ht="20.100000000000001" customHeight="1" x14ac:dyDescent="0.25">
      <c r="A9" s="8" t="s">
        <v>161</v>
      </c>
      <c r="B9" s="19">
        <v>1454.0299999999997</v>
      </c>
      <c r="C9" s="140">
        <v>1878.8899999999999</v>
      </c>
      <c r="D9" s="247">
        <f t="shared" si="3"/>
        <v>6.7754537922653318E-2</v>
      </c>
      <c r="E9" s="215">
        <f t="shared" si="0"/>
        <v>0.10542673675327238</v>
      </c>
      <c r="F9" s="52">
        <f t="shared" si="4"/>
        <v>0.29219479653102082</v>
      </c>
      <c r="H9" s="19">
        <v>854.63699999999994</v>
      </c>
      <c r="I9" s="140">
        <v>1081.296</v>
      </c>
      <c r="J9" s="247">
        <f t="shared" si="5"/>
        <v>6.3184601131758264E-2</v>
      </c>
      <c r="K9" s="215">
        <f t="shared" si="6"/>
        <v>8.173510983824353E-2</v>
      </c>
      <c r="L9" s="52">
        <f t="shared" si="7"/>
        <v>0.26521084390214805</v>
      </c>
      <c r="N9" s="27">
        <f t="shared" si="1"/>
        <v>5.8777122892925178</v>
      </c>
      <c r="O9" s="152">
        <f t="shared" si="2"/>
        <v>5.7549723506964225</v>
      </c>
      <c r="P9" s="52">
        <f t="shared" si="8"/>
        <v>-2.0882263805203888E-2</v>
      </c>
    </row>
    <row r="10" spans="1:16" ht="20.100000000000001" customHeight="1" x14ac:dyDescent="0.25">
      <c r="A10" s="8" t="s">
        <v>187</v>
      </c>
      <c r="B10" s="19">
        <v>2809.9900000000002</v>
      </c>
      <c r="C10" s="140">
        <v>2276.16</v>
      </c>
      <c r="D10" s="247">
        <f t="shared" si="3"/>
        <v>0.13093923372783001</v>
      </c>
      <c r="E10" s="215">
        <f t="shared" si="0"/>
        <v>0.12771802560465406</v>
      </c>
      <c r="F10" s="52">
        <f t="shared" si="4"/>
        <v>-0.18997576503830987</v>
      </c>
      <c r="H10" s="19">
        <v>1228.152</v>
      </c>
      <c r="I10" s="140">
        <v>1055.1099999999999</v>
      </c>
      <c r="J10" s="247">
        <f t="shared" si="5"/>
        <v>9.0799127874373775E-2</v>
      </c>
      <c r="K10" s="215">
        <f t="shared" si="6"/>
        <v>7.9755711425390563E-2</v>
      </c>
      <c r="L10" s="52">
        <f t="shared" si="7"/>
        <v>-0.14089624085618077</v>
      </c>
      <c r="N10" s="27">
        <f t="shared" si="1"/>
        <v>4.3706632407944515</v>
      </c>
      <c r="O10" s="152">
        <f t="shared" si="2"/>
        <v>4.6354825671306061</v>
      </c>
      <c r="P10" s="52">
        <f t="shared" si="8"/>
        <v>6.0590192322394237E-2</v>
      </c>
    </row>
    <row r="11" spans="1:16" ht="20.100000000000001" customHeight="1" x14ac:dyDescent="0.25">
      <c r="A11" s="8" t="s">
        <v>154</v>
      </c>
      <c r="B11" s="19">
        <v>2193.6</v>
      </c>
      <c r="C11" s="140">
        <v>1120.6400000000001</v>
      </c>
      <c r="D11" s="247">
        <f t="shared" si="3"/>
        <v>0.10221684173444312</v>
      </c>
      <c r="E11" s="215">
        <f t="shared" si="0"/>
        <v>6.2880433806762073E-2</v>
      </c>
      <c r="F11" s="52">
        <f t="shared" si="4"/>
        <v>-0.48913202042304882</v>
      </c>
      <c r="H11" s="19">
        <v>1733.3310000000001</v>
      </c>
      <c r="I11" s="140">
        <v>1010.9470000000001</v>
      </c>
      <c r="J11" s="247">
        <f t="shared" si="5"/>
        <v>0.12814777252132975</v>
      </c>
      <c r="K11" s="215">
        <f t="shared" si="6"/>
        <v>7.6417432493639845E-2</v>
      </c>
      <c r="L11" s="52">
        <f t="shared" si="7"/>
        <v>-0.41676056102383213</v>
      </c>
      <c r="N11" s="27">
        <f t="shared" si="1"/>
        <v>7.9017642231947498</v>
      </c>
      <c r="O11" s="152">
        <f t="shared" si="2"/>
        <v>9.0211575528269563</v>
      </c>
      <c r="P11" s="52">
        <f t="shared" si="8"/>
        <v>0.14166372192507995</v>
      </c>
    </row>
    <row r="12" spans="1:16" ht="20.100000000000001" customHeight="1" x14ac:dyDescent="0.25">
      <c r="A12" s="8" t="s">
        <v>188</v>
      </c>
      <c r="B12" s="19">
        <v>1525.52</v>
      </c>
      <c r="C12" s="140">
        <v>939.12</v>
      </c>
      <c r="D12" s="247">
        <f t="shared" si="3"/>
        <v>7.1085811635087384E-2</v>
      </c>
      <c r="E12" s="215">
        <f t="shared" si="0"/>
        <v>5.2695132242831233E-2</v>
      </c>
      <c r="F12" s="52">
        <f t="shared" si="4"/>
        <v>-0.38439351827573548</v>
      </c>
      <c r="H12" s="19">
        <v>758.69299999999987</v>
      </c>
      <c r="I12" s="140">
        <v>719.27699999999982</v>
      </c>
      <c r="J12" s="247">
        <f t="shared" si="5"/>
        <v>5.6091316648421576E-2</v>
      </c>
      <c r="K12" s="215">
        <f t="shared" si="6"/>
        <v>5.4370111975927289E-2</v>
      </c>
      <c r="L12" s="52">
        <f t="shared" si="7"/>
        <v>-5.195250252737281E-2</v>
      </c>
      <c r="N12" s="27">
        <f t="shared" si="1"/>
        <v>4.9733402380827512</v>
      </c>
      <c r="O12" s="152">
        <f t="shared" si="2"/>
        <v>7.659053156146177</v>
      </c>
      <c r="P12" s="52">
        <f t="shared" si="8"/>
        <v>0.540021954962563</v>
      </c>
    </row>
    <row r="13" spans="1:16" ht="20.100000000000001" customHeight="1" x14ac:dyDescent="0.25">
      <c r="A13" s="8" t="s">
        <v>191</v>
      </c>
      <c r="B13" s="19">
        <v>594.34999999999991</v>
      </c>
      <c r="C13" s="140">
        <v>890.46</v>
      </c>
      <c r="D13" s="247">
        <f t="shared" si="3"/>
        <v>2.7695377409220581E-2</v>
      </c>
      <c r="E13" s="215">
        <f t="shared" si="0"/>
        <v>4.996476217837071E-2</v>
      </c>
      <c r="F13" s="52">
        <f t="shared" si="4"/>
        <v>0.49820812652477525</v>
      </c>
      <c r="H13" s="19">
        <v>365.70599999999996</v>
      </c>
      <c r="I13" s="140">
        <v>600.48199999999997</v>
      </c>
      <c r="J13" s="247">
        <f t="shared" si="5"/>
        <v>2.7037195606427977E-2</v>
      </c>
      <c r="K13" s="215">
        <f t="shared" si="6"/>
        <v>4.5390403946641941E-2</v>
      </c>
      <c r="L13" s="52">
        <f t="shared" si="7"/>
        <v>0.64198016986322359</v>
      </c>
      <c r="N13" s="27">
        <f t="shared" si="1"/>
        <v>6.1530411373769667</v>
      </c>
      <c r="O13" s="152">
        <f t="shared" si="2"/>
        <v>6.7435033578150616</v>
      </c>
      <c r="P13" s="52">
        <f t="shared" si="8"/>
        <v>9.5962664194019706E-2</v>
      </c>
    </row>
    <row r="14" spans="1:16" ht="20.100000000000001" customHeight="1" x14ac:dyDescent="0.25">
      <c r="A14" s="8" t="s">
        <v>158</v>
      </c>
      <c r="B14" s="19">
        <v>809.96</v>
      </c>
      <c r="C14" s="140">
        <v>760.31</v>
      </c>
      <c r="D14" s="247">
        <f t="shared" si="3"/>
        <v>3.7742319990531348E-2</v>
      </c>
      <c r="E14" s="215">
        <f t="shared" si="0"/>
        <v>4.2661891979243347E-2</v>
      </c>
      <c r="F14" s="52">
        <f t="shared" si="4"/>
        <v>-6.1299323423379043E-2</v>
      </c>
      <c r="H14" s="19">
        <v>337.96600000000001</v>
      </c>
      <c r="I14" s="140">
        <v>557.22800000000007</v>
      </c>
      <c r="J14" s="247">
        <f t="shared" si="5"/>
        <v>2.4986335609265473E-2</v>
      </c>
      <c r="K14" s="215">
        <f t="shared" si="6"/>
        <v>4.2120836278821683E-2</v>
      </c>
      <c r="L14" s="52">
        <f t="shared" si="7"/>
        <v>0.64876940283933904</v>
      </c>
      <c r="N14" s="27">
        <f t="shared" si="1"/>
        <v>4.1726258086819099</v>
      </c>
      <c r="O14" s="152">
        <f t="shared" si="2"/>
        <v>7.3289579250568861</v>
      </c>
      <c r="P14" s="52">
        <f t="shared" si="8"/>
        <v>0.75643785498513927</v>
      </c>
    </row>
    <row r="15" spans="1:16" ht="20.100000000000001" customHeight="1" x14ac:dyDescent="0.25">
      <c r="A15" s="8" t="s">
        <v>163</v>
      </c>
      <c r="B15" s="19">
        <v>369.97999999999996</v>
      </c>
      <c r="C15" s="140">
        <v>642.5</v>
      </c>
      <c r="D15" s="247">
        <f t="shared" si="3"/>
        <v>1.7240238468685842E-2</v>
      </c>
      <c r="E15" s="215">
        <f t="shared" si="0"/>
        <v>3.605143375289533E-2</v>
      </c>
      <c r="F15" s="52">
        <f t="shared" si="4"/>
        <v>0.73658035569490266</v>
      </c>
      <c r="H15" s="19">
        <v>1117.4959999999999</v>
      </c>
      <c r="I15" s="140">
        <v>449.988</v>
      </c>
      <c r="J15" s="247">
        <f t="shared" si="5"/>
        <v>8.2618163063774827E-2</v>
      </c>
      <c r="K15" s="215">
        <f t="shared" si="6"/>
        <v>3.401457011391102E-2</v>
      </c>
      <c r="L15" s="52">
        <f t="shared" si="7"/>
        <v>-0.59732473315340717</v>
      </c>
      <c r="N15" s="27">
        <f t="shared" si="1"/>
        <v>30.204227255527325</v>
      </c>
      <c r="O15" s="152">
        <f t="shared" si="2"/>
        <v>7.0037042801556417</v>
      </c>
      <c r="P15" s="52">
        <f t="shared" si="8"/>
        <v>-0.76812171948964614</v>
      </c>
    </row>
    <row r="16" spans="1:16" ht="20.100000000000001" customHeight="1" x14ac:dyDescent="0.25">
      <c r="A16" s="8" t="s">
        <v>160</v>
      </c>
      <c r="B16" s="19">
        <v>73.220000000000013</v>
      </c>
      <c r="C16" s="140">
        <v>191.31</v>
      </c>
      <c r="D16" s="247">
        <f t="shared" si="3"/>
        <v>3.4118878336049999E-3</v>
      </c>
      <c r="E16" s="215">
        <f t="shared" si="0"/>
        <v>1.0734630025317363E-2</v>
      </c>
      <c r="F16" s="52">
        <f t="shared" si="4"/>
        <v>1.6128107074569786</v>
      </c>
      <c r="H16" s="19">
        <v>155.25099999999998</v>
      </c>
      <c r="I16" s="140">
        <v>435.70599999999996</v>
      </c>
      <c r="J16" s="247">
        <f t="shared" si="5"/>
        <v>1.147794035398257E-2</v>
      </c>
      <c r="K16" s="215">
        <f t="shared" si="6"/>
        <v>3.29349944577449E-2</v>
      </c>
      <c r="L16" s="52">
        <f t="shared" si="7"/>
        <v>1.8064617941269301</v>
      </c>
      <c r="N16" s="27">
        <f t="shared" si="1"/>
        <v>21.203359737776559</v>
      </c>
      <c r="O16" s="152">
        <f t="shared" si="2"/>
        <v>22.774868015263184</v>
      </c>
      <c r="P16" s="52">
        <f t="shared" si="8"/>
        <v>7.4116003167496974E-2</v>
      </c>
    </row>
    <row r="17" spans="1:16" ht="20.100000000000001" customHeight="1" x14ac:dyDescent="0.25">
      <c r="A17" s="8" t="s">
        <v>192</v>
      </c>
      <c r="B17" s="19">
        <v>324.22999999999996</v>
      </c>
      <c r="C17" s="140">
        <v>363.01</v>
      </c>
      <c r="D17" s="247">
        <f t="shared" si="3"/>
        <v>1.5108391044656498E-2</v>
      </c>
      <c r="E17" s="215">
        <f t="shared" si="0"/>
        <v>2.0368919792433517E-2</v>
      </c>
      <c r="F17" s="52">
        <f t="shared" si="4"/>
        <v>0.11960645220985114</v>
      </c>
      <c r="H17" s="19">
        <v>231.53799999999998</v>
      </c>
      <c r="I17" s="140">
        <v>329.46899999999999</v>
      </c>
      <c r="J17" s="247">
        <f t="shared" si="5"/>
        <v>1.711795320919296E-2</v>
      </c>
      <c r="K17" s="215">
        <f t="shared" si="6"/>
        <v>2.4904545012000651E-2</v>
      </c>
      <c r="L17" s="52">
        <f t="shared" si="7"/>
        <v>0.42295865041591452</v>
      </c>
      <c r="N17" s="27">
        <f t="shared" si="1"/>
        <v>7.1411652222187962</v>
      </c>
      <c r="O17" s="152">
        <f t="shared" si="2"/>
        <v>9.0760309633343432</v>
      </c>
      <c r="P17" s="52">
        <f t="shared" si="8"/>
        <v>0.27094538228795867</v>
      </c>
    </row>
    <row r="18" spans="1:16" ht="20.100000000000001" customHeight="1" x14ac:dyDescent="0.25">
      <c r="A18" s="8" t="s">
        <v>156</v>
      </c>
      <c r="B18" s="19">
        <v>316.97000000000003</v>
      </c>
      <c r="C18" s="140">
        <v>356.18</v>
      </c>
      <c r="D18" s="247">
        <f t="shared" si="3"/>
        <v>1.4770091322285942E-2</v>
      </c>
      <c r="E18" s="215">
        <f t="shared" si="0"/>
        <v>1.998568042662453E-2</v>
      </c>
      <c r="F18" s="52">
        <f t="shared" si="4"/>
        <v>0.12370255860176034</v>
      </c>
      <c r="H18" s="19">
        <v>241.41600000000003</v>
      </c>
      <c r="I18" s="140">
        <v>271.005</v>
      </c>
      <c r="J18" s="247">
        <f t="shared" si="5"/>
        <v>1.784824863284009E-2</v>
      </c>
      <c r="K18" s="215">
        <f t="shared" si="6"/>
        <v>2.0485254215046746E-2</v>
      </c>
      <c r="L18" s="52">
        <f t="shared" si="7"/>
        <v>0.12256437021572707</v>
      </c>
      <c r="N18" s="27">
        <f t="shared" ref="N18" si="9">(H18/B18)*10</f>
        <v>7.6163674795721992</v>
      </c>
      <c r="O18" s="152">
        <f t="shared" ref="O18" si="10">(I18/C18)*10</f>
        <v>7.6086529282946822</v>
      </c>
      <c r="P18" s="52">
        <f t="shared" ref="P18" si="11">(O18-N18)/N18</f>
        <v>-1.0128911581811285E-3</v>
      </c>
    </row>
    <row r="19" spans="1:16" ht="20.100000000000001" customHeight="1" x14ac:dyDescent="0.25">
      <c r="A19" s="8" t="s">
        <v>189</v>
      </c>
      <c r="B19" s="19">
        <v>326.49</v>
      </c>
      <c r="C19" s="140">
        <v>353.65</v>
      </c>
      <c r="D19" s="247">
        <f t="shared" si="3"/>
        <v>1.5213701977515655E-2</v>
      </c>
      <c r="E19" s="215">
        <f t="shared" si="0"/>
        <v>1.9843719138850479E-2</v>
      </c>
      <c r="F19" s="52">
        <f t="shared" ref="F19:F32" si="12">(C19-B19)/B19</f>
        <v>8.3187846488406894E-2</v>
      </c>
      <c r="H19" s="19">
        <v>190.68700000000004</v>
      </c>
      <c r="I19" s="140">
        <v>199.14599999999999</v>
      </c>
      <c r="J19" s="247">
        <f t="shared" si="5"/>
        <v>1.4097777227070197E-2</v>
      </c>
      <c r="K19" s="215">
        <f t="shared" si="6"/>
        <v>1.5053436046972193E-2</v>
      </c>
      <c r="L19" s="52">
        <f t="shared" si="7"/>
        <v>4.4360653846355257E-2</v>
      </c>
      <c r="N19" s="27">
        <f t="shared" si="1"/>
        <v>5.8405157891512776</v>
      </c>
      <c r="O19" s="152">
        <f t="shared" si="2"/>
        <v>5.6311607521560871</v>
      </c>
      <c r="P19" s="52">
        <f t="shared" ref="P19:P24" si="13">(O19-N19)/N19</f>
        <v>-3.5845299379905132E-2</v>
      </c>
    </row>
    <row r="20" spans="1:16" ht="20.100000000000001" customHeight="1" x14ac:dyDescent="0.25">
      <c r="A20" s="8" t="s">
        <v>159</v>
      </c>
      <c r="B20" s="19">
        <v>150.07999999999998</v>
      </c>
      <c r="C20" s="140">
        <v>132.13999999999999</v>
      </c>
      <c r="D20" s="247">
        <f t="shared" si="3"/>
        <v>6.9933915059742996E-3</v>
      </c>
      <c r="E20" s="215">
        <f t="shared" si="0"/>
        <v>7.4145314491946904E-3</v>
      </c>
      <c r="F20" s="52">
        <f t="shared" si="12"/>
        <v>-0.11953624733475479</v>
      </c>
      <c r="H20" s="19">
        <v>169.57699999999997</v>
      </c>
      <c r="I20" s="140">
        <v>195.38399999999999</v>
      </c>
      <c r="J20" s="247">
        <f t="shared" si="5"/>
        <v>1.2537083119640467E-2</v>
      </c>
      <c r="K20" s="215">
        <f t="shared" si="6"/>
        <v>1.4769066657636181E-2</v>
      </c>
      <c r="L20" s="52">
        <f t="shared" ref="L20:L29" si="14">(I20-H20)/H20</f>
        <v>0.15218455332975592</v>
      </c>
      <c r="N20" s="27">
        <f t="shared" si="1"/>
        <v>11.299107142857141</v>
      </c>
      <c r="O20" s="152">
        <f t="shared" si="2"/>
        <v>14.786135916452247</v>
      </c>
      <c r="P20" s="52">
        <f t="shared" si="13"/>
        <v>0.30861100169312683</v>
      </c>
    </row>
    <row r="21" spans="1:16" ht="20.100000000000001" customHeight="1" x14ac:dyDescent="0.25">
      <c r="A21" s="8" t="s">
        <v>155</v>
      </c>
      <c r="B21" s="19">
        <v>265.27999999999997</v>
      </c>
      <c r="C21" s="140">
        <v>307.76</v>
      </c>
      <c r="D21" s="247">
        <f t="shared" si="3"/>
        <v>1.2361453216317046E-2</v>
      </c>
      <c r="E21" s="215">
        <f t="shared" si="0"/>
        <v>1.7268777045589209E-2</v>
      </c>
      <c r="F21" s="52">
        <f t="shared" si="12"/>
        <v>0.16013268998793737</v>
      </c>
      <c r="H21" s="19">
        <v>152.84899999999999</v>
      </c>
      <c r="I21" s="140">
        <v>156.76199999999997</v>
      </c>
      <c r="J21" s="247">
        <f t="shared" si="5"/>
        <v>1.1300356874776214E-2</v>
      </c>
      <c r="K21" s="215">
        <f t="shared" si="6"/>
        <v>1.1849631635058975E-2</v>
      </c>
      <c r="L21" s="52">
        <f t="shared" si="14"/>
        <v>2.5600429181741345E-2</v>
      </c>
      <c r="N21" s="27">
        <f t="shared" si="1"/>
        <v>5.7617988540410137</v>
      </c>
      <c r="O21" s="152">
        <f t="shared" si="2"/>
        <v>5.0936443982323878</v>
      </c>
      <c r="P21" s="52">
        <f t="shared" si="13"/>
        <v>-0.11596282215579576</v>
      </c>
    </row>
    <row r="22" spans="1:16" ht="20.100000000000001" customHeight="1" x14ac:dyDescent="0.25">
      <c r="A22" s="8" t="s">
        <v>196</v>
      </c>
      <c r="B22" s="19">
        <v>70.219999999999985</v>
      </c>
      <c r="C22" s="140">
        <v>111.37</v>
      </c>
      <c r="D22" s="247">
        <f t="shared" si="3"/>
        <v>3.2720945598981562E-3</v>
      </c>
      <c r="E22" s="215">
        <f t="shared" si="0"/>
        <v>6.2491022211049862E-3</v>
      </c>
      <c r="F22" s="52">
        <f t="shared" si="12"/>
        <v>0.58601538023355215</v>
      </c>
      <c r="H22" s="19">
        <v>86.274000000000001</v>
      </c>
      <c r="I22" s="140">
        <v>145.36500000000001</v>
      </c>
      <c r="J22" s="247">
        <f t="shared" si="5"/>
        <v>6.3783668130929427E-3</v>
      </c>
      <c r="K22" s="215">
        <f t="shared" si="6"/>
        <v>1.0988132982676594E-2</v>
      </c>
      <c r="L22" s="52">
        <f t="shared" si="14"/>
        <v>0.68492245635996951</v>
      </c>
      <c r="N22" s="27">
        <f t="shared" si="1"/>
        <v>12.286243235545431</v>
      </c>
      <c r="O22" s="152">
        <f t="shared" si="2"/>
        <v>13.052437819879682</v>
      </c>
      <c r="P22" s="52">
        <f t="shared" si="13"/>
        <v>6.2361990532432812E-2</v>
      </c>
    </row>
    <row r="23" spans="1:16" ht="20.100000000000001" customHeight="1" x14ac:dyDescent="0.25">
      <c r="A23" s="8" t="s">
        <v>165</v>
      </c>
      <c r="B23" s="19">
        <v>202.72</v>
      </c>
      <c r="C23" s="140">
        <v>104.31</v>
      </c>
      <c r="D23" s="247">
        <f t="shared" si="3"/>
        <v>9.4462974819503609E-3</v>
      </c>
      <c r="E23" s="215">
        <f t="shared" si="0"/>
        <v>5.8529572836801746E-3</v>
      </c>
      <c r="F23" s="52">
        <f t="shared" si="12"/>
        <v>-0.48544790844514601</v>
      </c>
      <c r="H23" s="19">
        <v>171.91500000000002</v>
      </c>
      <c r="I23" s="140">
        <v>120.38000000000001</v>
      </c>
      <c r="J23" s="247">
        <f t="shared" si="5"/>
        <v>1.2709934982415018E-2</v>
      </c>
      <c r="K23" s="215">
        <f t="shared" si="6"/>
        <v>9.0995180989551019E-3</v>
      </c>
      <c r="L23" s="52">
        <f t="shared" si="14"/>
        <v>-0.29977023529069602</v>
      </c>
      <c r="N23" s="27">
        <f t="shared" si="1"/>
        <v>8.4804163378058419</v>
      </c>
      <c r="O23" s="152">
        <f t="shared" si="2"/>
        <v>11.540600134215319</v>
      </c>
      <c r="P23" s="52">
        <f t="shared" si="13"/>
        <v>0.36085301411053666</v>
      </c>
    </row>
    <row r="24" spans="1:16" ht="20.100000000000001" customHeight="1" x14ac:dyDescent="0.25">
      <c r="A24" s="8" t="s">
        <v>190</v>
      </c>
      <c r="B24" s="19">
        <v>193.47000000000003</v>
      </c>
      <c r="C24" s="140">
        <v>163.83999999999997</v>
      </c>
      <c r="D24" s="247">
        <f t="shared" si="3"/>
        <v>9.0152682213542647E-3</v>
      </c>
      <c r="E24" s="215">
        <f t="shared" si="0"/>
        <v>9.1932558849406546E-3</v>
      </c>
      <c r="F24" s="52">
        <f t="shared" si="12"/>
        <v>-0.15315035922882125</v>
      </c>
      <c r="H24" s="19">
        <v>139.65199999999999</v>
      </c>
      <c r="I24" s="140">
        <v>119.21299999999999</v>
      </c>
      <c r="J24" s="247">
        <f t="shared" si="5"/>
        <v>1.0324682780235708E-2</v>
      </c>
      <c r="K24" s="215">
        <f t="shared" si="6"/>
        <v>9.0113046281004687E-3</v>
      </c>
      <c r="L24" s="52">
        <f t="shared" si="14"/>
        <v>-0.14635665797840341</v>
      </c>
      <c r="N24" s="27">
        <f t="shared" si="1"/>
        <v>7.2182767354111732</v>
      </c>
      <c r="O24" s="152">
        <f t="shared" si="2"/>
        <v>7.2761840820312509</v>
      </c>
      <c r="P24" s="52">
        <f t="shared" si="13"/>
        <v>8.0223228815816689E-3</v>
      </c>
    </row>
    <row r="25" spans="1:16" ht="20.100000000000001" customHeight="1" x14ac:dyDescent="0.25">
      <c r="A25" s="8" t="s">
        <v>164</v>
      </c>
      <c r="B25" s="19">
        <v>353.31</v>
      </c>
      <c r="C25" s="140">
        <v>161.55000000000001</v>
      </c>
      <c r="D25" s="247">
        <f t="shared" si="3"/>
        <v>1.6463453844454825E-2</v>
      </c>
      <c r="E25" s="215">
        <f t="shared" si="0"/>
        <v>9.0647612805918147E-3</v>
      </c>
      <c r="F25" s="52">
        <f t="shared" si="12"/>
        <v>-0.5427528232996518</v>
      </c>
      <c r="H25" s="19">
        <v>261.04599999999999</v>
      </c>
      <c r="I25" s="140">
        <v>110.676</v>
      </c>
      <c r="J25" s="247">
        <f t="shared" si="5"/>
        <v>1.9299524110284211E-2</v>
      </c>
      <c r="K25" s="215">
        <f t="shared" si="6"/>
        <v>8.3659932307688558E-3</v>
      </c>
      <c r="L25" s="52">
        <f t="shared" si="14"/>
        <v>-0.57602874589152875</v>
      </c>
      <c r="N25" s="27">
        <f t="shared" ref="N25:N27" si="15">(H25/B25)*10</f>
        <v>7.3885822648665478</v>
      </c>
      <c r="O25" s="152">
        <f t="shared" ref="O25:O27" si="16">(I25/C25)*10</f>
        <v>6.8508820798514396</v>
      </c>
      <c r="P25" s="52">
        <f t="shared" ref="P25:P27" si="17">(O25-N25)/N25</f>
        <v>-7.2774473605298637E-2</v>
      </c>
    </row>
    <row r="26" spans="1:16" ht="20.100000000000001" customHeight="1" x14ac:dyDescent="0.25">
      <c r="A26" s="8" t="s">
        <v>193</v>
      </c>
      <c r="B26" s="19">
        <v>828.46</v>
      </c>
      <c r="C26" s="140">
        <v>90.45</v>
      </c>
      <c r="D26" s="247">
        <f t="shared" si="3"/>
        <v>3.860437851172354E-2</v>
      </c>
      <c r="E26" s="215">
        <f t="shared" si="0"/>
        <v>5.0752563158745264E-3</v>
      </c>
      <c r="F26" s="52">
        <f t="shared" si="12"/>
        <v>-0.890821524273954</v>
      </c>
      <c r="H26" s="19">
        <v>143.72000000000003</v>
      </c>
      <c r="I26" s="140">
        <v>98.433000000000007</v>
      </c>
      <c r="J26" s="247">
        <f t="shared" si="5"/>
        <v>1.0625436149682614E-2</v>
      </c>
      <c r="K26" s="215">
        <f t="shared" si="6"/>
        <v>7.4405454812630639E-3</v>
      </c>
      <c r="L26" s="52">
        <f t="shared" si="14"/>
        <v>-0.31510576120233796</v>
      </c>
      <c r="N26" s="27">
        <f t="shared" si="15"/>
        <v>1.7347850228134132</v>
      </c>
      <c r="O26" s="152">
        <f t="shared" si="16"/>
        <v>10.882587064676617</v>
      </c>
      <c r="P26" s="52">
        <f t="shared" si="17"/>
        <v>5.2731617586988504</v>
      </c>
    </row>
    <row r="27" spans="1:16" ht="20.100000000000001" customHeight="1" x14ac:dyDescent="0.25">
      <c r="A27" s="8" t="s">
        <v>199</v>
      </c>
      <c r="B27" s="19">
        <v>240.5</v>
      </c>
      <c r="C27" s="140">
        <v>168.58000000000007</v>
      </c>
      <c r="D27" s="247">
        <f t="shared" si="3"/>
        <v>1.120676077549853E-2</v>
      </c>
      <c r="E27" s="215">
        <f t="shared" si="0"/>
        <v>9.4592228825884795E-3</v>
      </c>
      <c r="F27" s="52">
        <f t="shared" si="12"/>
        <v>-0.29904365904365876</v>
      </c>
      <c r="H27" s="19">
        <v>114.93700000000001</v>
      </c>
      <c r="I27" s="140">
        <v>96.19</v>
      </c>
      <c r="J27" s="247">
        <f t="shared" si="5"/>
        <v>8.4974655909829562E-3</v>
      </c>
      <c r="K27" s="215">
        <f t="shared" si="6"/>
        <v>7.2709972249417783E-3</v>
      </c>
      <c r="L27" s="52">
        <f t="shared" si="14"/>
        <v>-0.1631067454344555</v>
      </c>
      <c r="N27" s="27">
        <f t="shared" si="15"/>
        <v>4.7790852390852399</v>
      </c>
      <c r="O27" s="152">
        <f t="shared" si="16"/>
        <v>5.7058963103570983</v>
      </c>
      <c r="P27" s="52">
        <f t="shared" si="17"/>
        <v>0.19393064256147449</v>
      </c>
    </row>
    <row r="28" spans="1:16" ht="20.100000000000001" customHeight="1" x14ac:dyDescent="0.25">
      <c r="A28" s="8" t="s">
        <v>166</v>
      </c>
      <c r="B28" s="19">
        <v>26.65</v>
      </c>
      <c r="C28" s="140">
        <v>28.97</v>
      </c>
      <c r="D28" s="247">
        <f t="shared" si="3"/>
        <v>1.2418302480957828E-3</v>
      </c>
      <c r="E28" s="215">
        <f t="shared" si="0"/>
        <v>1.6255409117842455E-3</v>
      </c>
      <c r="F28" s="52">
        <f t="shared" si="12"/>
        <v>8.7054409005628539E-2</v>
      </c>
      <c r="H28" s="19">
        <v>59.344999999999999</v>
      </c>
      <c r="I28" s="140">
        <v>68.341999999999999</v>
      </c>
      <c r="J28" s="247">
        <f t="shared" si="5"/>
        <v>4.3874652679022725E-3</v>
      </c>
      <c r="K28" s="215">
        <f t="shared" si="6"/>
        <v>5.1659683163215618E-3</v>
      </c>
      <c r="L28" s="52">
        <f t="shared" si="14"/>
        <v>0.15160502148453955</v>
      </c>
      <c r="N28" s="27">
        <f t="shared" ref="N28:N29" si="18">(H28/B28)*10</f>
        <v>22.26829268292683</v>
      </c>
      <c r="O28" s="152">
        <f t="shared" ref="O28:O29" si="19">(I28/C28)*10</f>
        <v>23.590610976872629</v>
      </c>
      <c r="P28" s="52">
        <f t="shared" ref="P28:P29" si="20">(O28-N28)/N28</f>
        <v>5.9381215828891276E-2</v>
      </c>
    </row>
    <row r="29" spans="1:16" ht="20.100000000000001" customHeight="1" x14ac:dyDescent="0.25">
      <c r="A29" s="8" t="s">
        <v>201</v>
      </c>
      <c r="B29" s="19">
        <v>50.019999999999996</v>
      </c>
      <c r="C29" s="140">
        <v>89.8</v>
      </c>
      <c r="D29" s="247">
        <f t="shared" si="3"/>
        <v>2.3308198502720845E-3</v>
      </c>
      <c r="E29" s="215">
        <f t="shared" si="0"/>
        <v>5.038784048264593E-3</v>
      </c>
      <c r="F29" s="52">
        <f t="shared" si="12"/>
        <v>0.79528188724510207</v>
      </c>
      <c r="H29" s="19">
        <v>35.859000000000002</v>
      </c>
      <c r="I29" s="140">
        <v>66.561999999999998</v>
      </c>
      <c r="J29" s="247">
        <f t="shared" si="5"/>
        <v>2.6511099004416141E-3</v>
      </c>
      <c r="K29" s="215">
        <f t="shared" si="6"/>
        <v>5.0314182065347192E-3</v>
      </c>
      <c r="L29" s="52">
        <f t="shared" si="14"/>
        <v>0.85621461836637924</v>
      </c>
      <c r="N29" s="27">
        <f t="shared" si="18"/>
        <v>7.1689324270291888</v>
      </c>
      <c r="O29" s="152">
        <f t="shared" si="19"/>
        <v>7.4122494432071271</v>
      </c>
      <c r="P29" s="52">
        <f t="shared" si="20"/>
        <v>3.3940481188043374E-2</v>
      </c>
    </row>
    <row r="30" spans="1:16" ht="20.100000000000001" customHeight="1" x14ac:dyDescent="0.25">
      <c r="A30" s="8" t="s">
        <v>195</v>
      </c>
      <c r="B30" s="19">
        <v>100.11000000000001</v>
      </c>
      <c r="C30" s="140">
        <v>65.660000000000011</v>
      </c>
      <c r="D30" s="247">
        <f t="shared" si="3"/>
        <v>4.6649015435973303E-3</v>
      </c>
      <c r="E30" s="215">
        <f t="shared" si="0"/>
        <v>3.6842601404126194E-3</v>
      </c>
      <c r="F30" s="52">
        <f t="shared" si="12"/>
        <v>-0.34412146638697433</v>
      </c>
      <c r="H30" s="19">
        <v>74.652000000000001</v>
      </c>
      <c r="I30" s="140">
        <v>47.849999999999994</v>
      </c>
      <c r="J30" s="247">
        <f t="shared" si="5"/>
        <v>5.5191348416790036E-3</v>
      </c>
      <c r="K30" s="215">
        <f t="shared" si="6"/>
        <v>3.6169790748878682E-3</v>
      </c>
      <c r="L30" s="52">
        <f t="shared" ref="L30:L31" si="21">(I30-H30)/H30</f>
        <v>-0.35902588008358793</v>
      </c>
      <c r="N30" s="27">
        <f t="shared" ref="N30:N31" si="22">(H30/B30)*10</f>
        <v>7.4569973029667356</v>
      </c>
      <c r="O30" s="152">
        <f t="shared" ref="O30:O31" si="23">(I30/C30)*10</f>
        <v>7.2875418824246099</v>
      </c>
      <c r="P30" s="52">
        <f t="shared" ref="P30:P31" si="24">(O30-N30)/N30</f>
        <v>-2.2724350520377492E-2</v>
      </c>
    </row>
    <row r="31" spans="1:16" ht="20.100000000000001" customHeight="1" x14ac:dyDescent="0.25">
      <c r="A31" s="8" t="s">
        <v>174</v>
      </c>
      <c r="B31" s="19">
        <v>0.8</v>
      </c>
      <c r="C31" s="140">
        <v>12.32</v>
      </c>
      <c r="D31" s="247">
        <f t="shared" si="3"/>
        <v>3.7278206321824633E-5</v>
      </c>
      <c r="E31" s="215">
        <f t="shared" si="0"/>
        <v>6.9128974916057666E-4</v>
      </c>
      <c r="F31" s="52">
        <f t="shared" si="12"/>
        <v>14.399999999999999</v>
      </c>
      <c r="H31" s="19">
        <v>23.998000000000001</v>
      </c>
      <c r="I31" s="140">
        <v>38.997999999999998</v>
      </c>
      <c r="J31" s="247">
        <f t="shared" si="5"/>
        <v>1.7742082989151359E-3</v>
      </c>
      <c r="K31" s="215">
        <f t="shared" si="6"/>
        <v>2.9478568435209423E-3</v>
      </c>
      <c r="L31" s="52">
        <f t="shared" si="21"/>
        <v>0.62505208767397269</v>
      </c>
      <c r="N31" s="27">
        <f t="shared" si="22"/>
        <v>299.97499999999997</v>
      </c>
      <c r="O31" s="152">
        <f t="shared" si="23"/>
        <v>31.654220779220775</v>
      </c>
      <c r="P31" s="52">
        <f t="shared" si="24"/>
        <v>-0.89447713716402766</v>
      </c>
    </row>
    <row r="32" spans="1:16" ht="20.100000000000001" customHeight="1" thickBot="1" x14ac:dyDescent="0.3">
      <c r="A32" s="8" t="s">
        <v>17</v>
      </c>
      <c r="B32" s="19">
        <f>B33-SUM(B7:B31)</f>
        <v>747.50999999998385</v>
      </c>
      <c r="C32" s="140">
        <f>C33-SUM(C7:C31)</f>
        <v>360.12000000000262</v>
      </c>
      <c r="D32" s="247">
        <f t="shared" si="3"/>
        <v>3.4832290009533154E-2</v>
      </c>
      <c r="E32" s="215">
        <f t="shared" si="0"/>
        <v>2.0206758479521809E-2</v>
      </c>
      <c r="F32" s="52">
        <f t="shared" si="12"/>
        <v>-0.51824055865471985</v>
      </c>
      <c r="H32" s="19">
        <f>H33-SUM(H7:H31)</f>
        <v>546.54900000000816</v>
      </c>
      <c r="I32" s="140">
        <f>I33-SUM(I7:I31)</f>
        <v>277.09400000000642</v>
      </c>
      <c r="J32" s="247">
        <f t="shared" si="5"/>
        <v>4.0407191081081054E-2</v>
      </c>
      <c r="K32" s="215">
        <f t="shared" si="6"/>
        <v>2.0945521416447278E-2</v>
      </c>
      <c r="L32" s="52">
        <f t="shared" si="7"/>
        <v>-0.49301160554679951</v>
      </c>
      <c r="N32" s="27">
        <f t="shared" si="1"/>
        <v>7.3115944937194142</v>
      </c>
      <c r="O32" s="152">
        <f t="shared" si="2"/>
        <v>7.6944907253139059</v>
      </c>
      <c r="P32" s="52">
        <f t="shared" si="8"/>
        <v>5.2368362594971005E-2</v>
      </c>
    </row>
    <row r="33" spans="1:16" ht="26.25" customHeight="1" thickBot="1" x14ac:dyDescent="0.3">
      <c r="A33" s="12" t="s">
        <v>18</v>
      </c>
      <c r="B33" s="17">
        <v>21460.259999999995</v>
      </c>
      <c r="C33" s="145">
        <v>17821.760000000002</v>
      </c>
      <c r="D33" s="243">
        <f>SUM(D7:D32)</f>
        <v>0.99999999999999956</v>
      </c>
      <c r="E33" s="244">
        <f>SUM(E7:E32)</f>
        <v>1.0000000000000002</v>
      </c>
      <c r="F33" s="57">
        <f>(C33-B33)/B33</f>
        <v>-0.16954594212744831</v>
      </c>
      <c r="G33" s="1"/>
      <c r="H33" s="17">
        <v>13526.033000000005</v>
      </c>
      <c r="I33" s="145">
        <v>13229.272000000004</v>
      </c>
      <c r="J33" s="243">
        <f>SUM(J7:J32)</f>
        <v>0.99999999999999989</v>
      </c>
      <c r="K33" s="244">
        <f>SUM(K7:K32)</f>
        <v>1.0000000000000004</v>
      </c>
      <c r="L33" s="57">
        <f t="shared" si="7"/>
        <v>-2.1939987873754285E-2</v>
      </c>
      <c r="N33" s="29">
        <f t="shared" si="1"/>
        <v>6.3028281111226097</v>
      </c>
      <c r="O33" s="146">
        <f>(I33/C33)*10</f>
        <v>7.4231007487475997</v>
      </c>
      <c r="P33" s="57">
        <f t="shared" si="8"/>
        <v>0.17774126437750118</v>
      </c>
    </row>
    <row r="35" spans="1:16" ht="15.75" thickBot="1" x14ac:dyDescent="0.3"/>
    <row r="36" spans="1:16" x14ac:dyDescent="0.25">
      <c r="A36" s="357" t="s">
        <v>2</v>
      </c>
      <c r="B36" s="351" t="s">
        <v>1</v>
      </c>
      <c r="C36" s="342"/>
      <c r="D36" s="351" t="s">
        <v>104</v>
      </c>
      <c r="E36" s="342"/>
      <c r="F36" s="130" t="s">
        <v>0</v>
      </c>
      <c r="H36" s="360" t="s">
        <v>19</v>
      </c>
      <c r="I36" s="361"/>
      <c r="J36" s="351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8"/>
      <c r="B37" s="352" t="str">
        <f>B5</f>
        <v>jan-out</v>
      </c>
      <c r="C37" s="344"/>
      <c r="D37" s="352" t="str">
        <f>B5</f>
        <v>jan-out</v>
      </c>
      <c r="E37" s="344"/>
      <c r="F37" s="131" t="str">
        <f>F5</f>
        <v>2022/2021</v>
      </c>
      <c r="H37" s="339" t="str">
        <f>B5</f>
        <v>jan-out</v>
      </c>
      <c r="I37" s="344"/>
      <c r="J37" s="352" t="str">
        <f>B5</f>
        <v>jan-out</v>
      </c>
      <c r="K37" s="340"/>
      <c r="L37" s="131" t="str">
        <f>L5</f>
        <v>2022/2021</v>
      </c>
      <c r="N37" s="339" t="str">
        <f>B5</f>
        <v>jan-out</v>
      </c>
      <c r="O37" s="340"/>
      <c r="P37" s="131" t="str">
        <f>P5</f>
        <v>2022/2021</v>
      </c>
    </row>
    <row r="38" spans="1:16" ht="19.5" customHeight="1" thickBot="1" x14ac:dyDescent="0.3">
      <c r="A38" s="359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186</v>
      </c>
      <c r="B39" s="39">
        <v>5517.7900000000018</v>
      </c>
      <c r="C39" s="147">
        <v>4366.5599999999995</v>
      </c>
      <c r="D39" s="247">
        <f t="shared" ref="D39:D56" si="25">B39/$B$57</f>
        <v>0.43286595942139061</v>
      </c>
      <c r="E39" s="246">
        <f t="shared" ref="E39:E56" si="26">C39/$C$57</f>
        <v>0.43466350250451924</v>
      </c>
      <c r="F39" s="52">
        <f>(C39-B39)/B39</f>
        <v>-0.20863969089073739</v>
      </c>
      <c r="H39" s="39">
        <v>2061.2659999999996</v>
      </c>
      <c r="I39" s="147">
        <v>1696.1770000000001</v>
      </c>
      <c r="J39" s="247">
        <f t="shared" ref="J39:J54" si="27">H39/$H$57</f>
        <v>0.37010125748164313</v>
      </c>
      <c r="K39" s="246">
        <f t="shared" ref="K39:K56" si="28">I39/$I$57</f>
        <v>0.31988582625562373</v>
      </c>
      <c r="L39" s="52">
        <f>(I39-H39)/H39</f>
        <v>-0.17711881921110598</v>
      </c>
      <c r="N39" s="27">
        <f t="shared" ref="N39:N57" si="29">(H39/B39)*10</f>
        <v>3.7356731590002501</v>
      </c>
      <c r="O39" s="151">
        <f t="shared" ref="O39:O57" si="30">(I39/C39)*10</f>
        <v>3.8844696969696981</v>
      </c>
      <c r="P39" s="61">
        <f t="shared" si="8"/>
        <v>3.983125172794006E-2</v>
      </c>
    </row>
    <row r="40" spans="1:16" ht="20.100000000000001" customHeight="1" x14ac:dyDescent="0.25">
      <c r="A40" s="38" t="s">
        <v>187</v>
      </c>
      <c r="B40" s="19">
        <v>2809.9900000000002</v>
      </c>
      <c r="C40" s="140">
        <v>2276.16</v>
      </c>
      <c r="D40" s="247">
        <f t="shared" si="25"/>
        <v>0.22044133925258358</v>
      </c>
      <c r="E40" s="215">
        <f t="shared" si="26"/>
        <v>0.22657736933895023</v>
      </c>
      <c r="F40" s="52">
        <f t="shared" ref="F40:F57" si="31">(C40-B40)/B40</f>
        <v>-0.18997576503830987</v>
      </c>
      <c r="H40" s="19">
        <v>1228.152</v>
      </c>
      <c r="I40" s="140">
        <v>1055.1099999999999</v>
      </c>
      <c r="J40" s="247">
        <f t="shared" si="27"/>
        <v>0.2205152559536688</v>
      </c>
      <c r="K40" s="215">
        <f t="shared" si="28"/>
        <v>0.19898556232077849</v>
      </c>
      <c r="L40" s="52">
        <f t="shared" ref="L40:L57" si="32">(I40-H40)/H40</f>
        <v>-0.14089624085618077</v>
      </c>
      <c r="N40" s="27">
        <f t="shared" si="29"/>
        <v>4.3706632407944515</v>
      </c>
      <c r="O40" s="152">
        <f t="shared" si="30"/>
        <v>4.6354825671306061</v>
      </c>
      <c r="P40" s="52">
        <f t="shared" si="8"/>
        <v>6.0590192322394237E-2</v>
      </c>
    </row>
    <row r="41" spans="1:16" ht="20.100000000000001" customHeight="1" x14ac:dyDescent="0.25">
      <c r="A41" s="38" t="s">
        <v>188</v>
      </c>
      <c r="B41" s="19">
        <v>1525.52</v>
      </c>
      <c r="C41" s="140">
        <v>939.12</v>
      </c>
      <c r="D41" s="247">
        <f t="shared" si="25"/>
        <v>0.11967575395521025</v>
      </c>
      <c r="E41" s="215">
        <f t="shared" si="26"/>
        <v>9.3483471765427276E-2</v>
      </c>
      <c r="F41" s="52">
        <f t="shared" si="31"/>
        <v>-0.38439351827573548</v>
      </c>
      <c r="H41" s="19">
        <v>758.69299999999987</v>
      </c>
      <c r="I41" s="140">
        <v>719.27699999999982</v>
      </c>
      <c r="J41" s="247">
        <f t="shared" si="27"/>
        <v>0.13622367678044478</v>
      </c>
      <c r="K41" s="215">
        <f t="shared" si="28"/>
        <v>0.13565006331984586</v>
      </c>
      <c r="L41" s="52">
        <f t="shared" si="32"/>
        <v>-5.195250252737281E-2</v>
      </c>
      <c r="N41" s="27">
        <f t="shared" si="29"/>
        <v>4.9733402380827512</v>
      </c>
      <c r="O41" s="152">
        <f t="shared" si="30"/>
        <v>7.659053156146177</v>
      </c>
      <c r="P41" s="52">
        <f t="shared" si="8"/>
        <v>0.540021954962563</v>
      </c>
    </row>
    <row r="42" spans="1:16" ht="20.100000000000001" customHeight="1" x14ac:dyDescent="0.25">
      <c r="A42" s="38" t="s">
        <v>191</v>
      </c>
      <c r="B42" s="19">
        <v>594.34999999999991</v>
      </c>
      <c r="C42" s="140">
        <v>890.46</v>
      </c>
      <c r="D42" s="247">
        <f t="shared" si="25"/>
        <v>4.6626254892285383E-2</v>
      </c>
      <c r="E42" s="215">
        <f t="shared" si="26"/>
        <v>8.8639675726469858E-2</v>
      </c>
      <c r="F42" s="52">
        <f t="shared" si="31"/>
        <v>0.49820812652477525</v>
      </c>
      <c r="H42" s="19">
        <v>365.70599999999996</v>
      </c>
      <c r="I42" s="140">
        <v>600.48199999999997</v>
      </c>
      <c r="J42" s="247">
        <f t="shared" si="27"/>
        <v>6.5662680347214675E-2</v>
      </c>
      <c r="K42" s="215">
        <f t="shared" si="28"/>
        <v>0.11324624772156999</v>
      </c>
      <c r="L42" s="52">
        <f t="shared" si="32"/>
        <v>0.64198016986322359</v>
      </c>
      <c r="N42" s="27">
        <f t="shared" si="29"/>
        <v>6.1530411373769667</v>
      </c>
      <c r="O42" s="152">
        <f t="shared" si="30"/>
        <v>6.7435033578150616</v>
      </c>
      <c r="P42" s="52">
        <f t="shared" si="8"/>
        <v>9.5962664194019706E-2</v>
      </c>
    </row>
    <row r="43" spans="1:16" ht="20.100000000000001" customHeight="1" x14ac:dyDescent="0.25">
      <c r="A43" s="38" t="s">
        <v>192</v>
      </c>
      <c r="B43" s="19">
        <v>324.22999999999996</v>
      </c>
      <c r="C43" s="140">
        <v>363.01</v>
      </c>
      <c r="D43" s="247">
        <f t="shared" si="25"/>
        <v>2.5435569317280544E-2</v>
      </c>
      <c r="E43" s="215">
        <f t="shared" si="26"/>
        <v>3.6135355530249338E-2</v>
      </c>
      <c r="F43" s="52">
        <f t="shared" si="31"/>
        <v>0.11960645220985114</v>
      </c>
      <c r="H43" s="19">
        <v>231.53799999999998</v>
      </c>
      <c r="I43" s="140">
        <v>329.46899999999999</v>
      </c>
      <c r="J43" s="247">
        <f t="shared" si="27"/>
        <v>4.1572754295071422E-2</v>
      </c>
      <c r="K43" s="215">
        <f t="shared" si="28"/>
        <v>6.2135297961600756E-2</v>
      </c>
      <c r="L43" s="52">
        <f t="shared" si="32"/>
        <v>0.42295865041591452</v>
      </c>
      <c r="N43" s="27">
        <f t="shared" si="29"/>
        <v>7.1411652222187962</v>
      </c>
      <c r="O43" s="152">
        <f t="shared" si="30"/>
        <v>9.0760309633343432</v>
      </c>
      <c r="P43" s="52">
        <f t="shared" si="8"/>
        <v>0.27094538228795867</v>
      </c>
    </row>
    <row r="44" spans="1:16" ht="20.100000000000001" customHeight="1" x14ac:dyDescent="0.25">
      <c r="A44" s="38" t="s">
        <v>189</v>
      </c>
      <c r="B44" s="19">
        <v>326.49</v>
      </c>
      <c r="C44" s="140">
        <v>353.65</v>
      </c>
      <c r="D44" s="247">
        <f t="shared" si="25"/>
        <v>2.5612864406128137E-2</v>
      </c>
      <c r="E44" s="215">
        <f t="shared" si="26"/>
        <v>3.5203626575776636E-2</v>
      </c>
      <c r="F44" s="52">
        <f t="shared" si="31"/>
        <v>8.3187846488406894E-2</v>
      </c>
      <c r="H44" s="19">
        <v>190.68700000000004</v>
      </c>
      <c r="I44" s="140">
        <v>199.14599999999999</v>
      </c>
      <c r="J44" s="247">
        <f t="shared" si="27"/>
        <v>3.4237938473444043E-2</v>
      </c>
      <c r="K44" s="215">
        <f t="shared" si="28"/>
        <v>3.7557390977181297E-2</v>
      </c>
      <c r="L44" s="52">
        <f t="shared" si="32"/>
        <v>4.4360653846355257E-2</v>
      </c>
      <c r="N44" s="27">
        <f t="shared" si="29"/>
        <v>5.8405157891512776</v>
      </c>
      <c r="O44" s="152">
        <f t="shared" si="30"/>
        <v>5.6311607521560871</v>
      </c>
      <c r="P44" s="52">
        <f t="shared" si="8"/>
        <v>-3.5845299379905132E-2</v>
      </c>
    </row>
    <row r="45" spans="1:16" ht="20.100000000000001" customHeight="1" x14ac:dyDescent="0.25">
      <c r="A45" s="38" t="s">
        <v>196</v>
      </c>
      <c r="B45" s="19">
        <v>70.219999999999985</v>
      </c>
      <c r="C45" s="140">
        <v>111.37</v>
      </c>
      <c r="D45" s="247">
        <f t="shared" si="25"/>
        <v>5.5086996189724563E-3</v>
      </c>
      <c r="E45" s="215">
        <f t="shared" si="26"/>
        <v>1.1086180946541057E-2</v>
      </c>
      <c r="F45" s="52">
        <f t="shared" si="31"/>
        <v>0.58601538023355215</v>
      </c>
      <c r="H45" s="19">
        <v>86.274000000000001</v>
      </c>
      <c r="I45" s="140">
        <v>145.36500000000001</v>
      </c>
      <c r="J45" s="247">
        <f t="shared" si="27"/>
        <v>1.5490536344155139E-2</v>
      </c>
      <c r="K45" s="215">
        <f t="shared" si="28"/>
        <v>2.7414711515159527E-2</v>
      </c>
      <c r="L45" s="52">
        <f t="shared" si="32"/>
        <v>0.68492245635996951</v>
      </c>
      <c r="N45" s="27">
        <f t="shared" si="29"/>
        <v>12.286243235545431</v>
      </c>
      <c r="O45" s="152">
        <f t="shared" si="30"/>
        <v>13.052437819879682</v>
      </c>
      <c r="P45" s="52">
        <f t="shared" si="8"/>
        <v>6.2361990532432812E-2</v>
      </c>
    </row>
    <row r="46" spans="1:16" ht="20.100000000000001" customHeight="1" x14ac:dyDescent="0.25">
      <c r="A46" s="38" t="s">
        <v>190</v>
      </c>
      <c r="B46" s="19">
        <v>193.47000000000003</v>
      </c>
      <c r="C46" s="140">
        <v>163.83999999999997</v>
      </c>
      <c r="D46" s="247">
        <f t="shared" si="25"/>
        <v>1.5177557893514691E-2</v>
      </c>
      <c r="E46" s="215">
        <f t="shared" si="26"/>
        <v>1.6309238450940886E-2</v>
      </c>
      <c r="F46" s="52">
        <f t="shared" si="31"/>
        <v>-0.15315035922882125</v>
      </c>
      <c r="H46" s="19">
        <v>139.65199999999999</v>
      </c>
      <c r="I46" s="140">
        <v>119.21299999999999</v>
      </c>
      <c r="J46" s="247">
        <f t="shared" si="27"/>
        <v>2.5074580772120839E-2</v>
      </c>
      <c r="K46" s="215">
        <f t="shared" si="28"/>
        <v>2.2482647156170415E-2</v>
      </c>
      <c r="L46" s="52">
        <f t="shared" si="32"/>
        <v>-0.14635665797840341</v>
      </c>
      <c r="N46" s="27">
        <f t="shared" si="29"/>
        <v>7.2182767354111732</v>
      </c>
      <c r="O46" s="152">
        <f t="shared" si="30"/>
        <v>7.2761840820312509</v>
      </c>
      <c r="P46" s="52">
        <f t="shared" si="8"/>
        <v>8.0223228815816689E-3</v>
      </c>
    </row>
    <row r="47" spans="1:16" ht="20.100000000000001" customHeight="1" x14ac:dyDescent="0.25">
      <c r="A47" s="38" t="s">
        <v>193</v>
      </c>
      <c r="B47" s="19">
        <v>828.46</v>
      </c>
      <c r="C47" s="140">
        <v>90.45</v>
      </c>
      <c r="D47" s="247">
        <f t="shared" si="25"/>
        <v>6.4991986418882403E-2</v>
      </c>
      <c r="E47" s="215">
        <f t="shared" si="26"/>
        <v>9.0037269158178904E-3</v>
      </c>
      <c r="F47" s="52">
        <f t="shared" si="31"/>
        <v>-0.890821524273954</v>
      </c>
      <c r="H47" s="19">
        <v>143.72000000000003</v>
      </c>
      <c r="I47" s="140">
        <v>98.433000000000007</v>
      </c>
      <c r="J47" s="247">
        <f t="shared" si="27"/>
        <v>2.5804992041425886E-2</v>
      </c>
      <c r="K47" s="215">
        <f t="shared" si="28"/>
        <v>1.8563700330696507E-2</v>
      </c>
      <c r="L47" s="52">
        <f t="shared" si="32"/>
        <v>-0.31510576120233796</v>
      </c>
      <c r="N47" s="27">
        <f t="shared" si="29"/>
        <v>1.7347850228134132</v>
      </c>
      <c r="O47" s="152">
        <f t="shared" si="30"/>
        <v>10.882587064676617</v>
      </c>
      <c r="P47" s="52">
        <f t="shared" si="8"/>
        <v>5.2731617586988504</v>
      </c>
    </row>
    <row r="48" spans="1:16" ht="20.100000000000001" customHeight="1" x14ac:dyDescent="0.25">
      <c r="A48" s="38" t="s">
        <v>199</v>
      </c>
      <c r="B48" s="19">
        <v>240.5</v>
      </c>
      <c r="C48" s="140">
        <v>168.58000000000007</v>
      </c>
      <c r="D48" s="247">
        <f t="shared" si="25"/>
        <v>1.8867021622940416E-2</v>
      </c>
      <c r="E48" s="215">
        <f t="shared" si="26"/>
        <v>1.6781075549680273E-2</v>
      </c>
      <c r="F48" s="52">
        <f t="shared" si="31"/>
        <v>-0.29904365904365876</v>
      </c>
      <c r="H48" s="19">
        <v>114.93700000000001</v>
      </c>
      <c r="I48" s="140">
        <v>96.19</v>
      </c>
      <c r="J48" s="247">
        <f t="shared" si="27"/>
        <v>2.063699116521964E-2</v>
      </c>
      <c r="K48" s="215">
        <f t="shared" si="28"/>
        <v>1.8140687927927595E-2</v>
      </c>
      <c r="L48" s="52">
        <f t="shared" si="32"/>
        <v>-0.1631067454344555</v>
      </c>
      <c r="N48" s="27">
        <f t="shared" si="29"/>
        <v>4.7790852390852399</v>
      </c>
      <c r="O48" s="152">
        <f t="shared" si="30"/>
        <v>5.7058963103570983</v>
      </c>
      <c r="P48" s="52">
        <f t="shared" si="8"/>
        <v>0.19393064256147449</v>
      </c>
    </row>
    <row r="49" spans="1:16" ht="20.100000000000001" customHeight="1" x14ac:dyDescent="0.25">
      <c r="A49" s="38" t="s">
        <v>201</v>
      </c>
      <c r="B49" s="19">
        <v>50.019999999999996</v>
      </c>
      <c r="C49" s="140">
        <v>89.8</v>
      </c>
      <c r="D49" s="247">
        <f t="shared" si="25"/>
        <v>3.9240267009541772E-3</v>
      </c>
      <c r="E49" s="215">
        <f t="shared" si="26"/>
        <v>8.9390235162017315E-3</v>
      </c>
      <c r="F49" s="52">
        <f t="shared" si="31"/>
        <v>0.79528188724510207</v>
      </c>
      <c r="H49" s="19">
        <v>35.859000000000002</v>
      </c>
      <c r="I49" s="140">
        <v>66.561999999999998</v>
      </c>
      <c r="J49" s="247">
        <f t="shared" si="27"/>
        <v>6.4384999277309401E-3</v>
      </c>
      <c r="K49" s="215">
        <f t="shared" si="28"/>
        <v>1.255307692960512E-2</v>
      </c>
      <c r="L49" s="52">
        <f t="shared" si="32"/>
        <v>0.85621461836637924</v>
      </c>
      <c r="N49" s="27">
        <f t="shared" ref="N49" si="33">(H49/B49)*10</f>
        <v>7.1689324270291888</v>
      </c>
      <c r="O49" s="152">
        <f t="shared" ref="O49" si="34">(I49/C49)*10</f>
        <v>7.4122494432071271</v>
      </c>
      <c r="P49" s="52">
        <f t="shared" ref="P49" si="35">(O49-N49)/N49</f>
        <v>3.3940481188043374E-2</v>
      </c>
    </row>
    <row r="50" spans="1:16" ht="20.100000000000001" customHeight="1" x14ac:dyDescent="0.25">
      <c r="A50" s="38" t="s">
        <v>195</v>
      </c>
      <c r="B50" s="19">
        <v>100.11000000000001</v>
      </c>
      <c r="C50" s="140">
        <v>65.660000000000011</v>
      </c>
      <c r="D50" s="247">
        <f t="shared" si="25"/>
        <v>7.8535448427133701E-3</v>
      </c>
      <c r="E50" s="215">
        <f t="shared" si="26"/>
        <v>6.5360387981492846E-3</v>
      </c>
      <c r="F50" s="52">
        <f t="shared" si="31"/>
        <v>-0.34412146638697433</v>
      </c>
      <c r="H50" s="19">
        <v>74.652000000000001</v>
      </c>
      <c r="I50" s="140">
        <v>47.849999999999994</v>
      </c>
      <c r="J50" s="247">
        <f t="shared" si="27"/>
        <v>1.3403800903677463E-2</v>
      </c>
      <c r="K50" s="215">
        <f t="shared" si="28"/>
        <v>9.0241388642409333E-3</v>
      </c>
      <c r="L50" s="52">
        <f t="shared" si="32"/>
        <v>-0.35902588008358793</v>
      </c>
      <c r="N50" s="27">
        <f t="shared" ref="N50:N51" si="36">(H50/B50)*10</f>
        <v>7.4569973029667356</v>
      </c>
      <c r="O50" s="152">
        <f t="shared" ref="O50:O51" si="37">(I50/C50)*10</f>
        <v>7.2875418824246099</v>
      </c>
      <c r="P50" s="52">
        <f t="shared" ref="P50:P51" si="38">(O50-N50)/N50</f>
        <v>-2.2724350520377492E-2</v>
      </c>
    </row>
    <row r="51" spans="1:16" ht="20.100000000000001" customHeight="1" x14ac:dyDescent="0.25">
      <c r="A51" s="38" t="s">
        <v>197</v>
      </c>
      <c r="B51" s="19">
        <v>1.1700000000000002</v>
      </c>
      <c r="C51" s="140">
        <v>36.36</v>
      </c>
      <c r="D51" s="247">
        <f t="shared" si="25"/>
        <v>9.1785510598088525E-5</v>
      </c>
      <c r="E51" s="215">
        <f t="shared" si="26"/>
        <v>3.6194086308362467E-3</v>
      </c>
      <c r="F51" s="52">
        <f t="shared" si="31"/>
        <v>30.07692307692307</v>
      </c>
      <c r="H51" s="19">
        <v>1.4180000000000001</v>
      </c>
      <c r="I51" s="140">
        <v>28.243999999999996</v>
      </c>
      <c r="J51" s="247">
        <f t="shared" si="27"/>
        <v>2.5460255159158018E-4</v>
      </c>
      <c r="K51" s="215">
        <f t="shared" si="28"/>
        <v>5.3265993329492355E-3</v>
      </c>
      <c r="L51" s="52">
        <f t="shared" si="32"/>
        <v>18.918194640338502</v>
      </c>
      <c r="N51" s="27">
        <f t="shared" si="36"/>
        <v>12.119658119658119</v>
      </c>
      <c r="O51" s="152">
        <f t="shared" si="37"/>
        <v>7.7678767876787669</v>
      </c>
      <c r="P51" s="52">
        <f t="shared" si="38"/>
        <v>-0.3590679942465333</v>
      </c>
    </row>
    <row r="52" spans="1:16" ht="20.100000000000001" customHeight="1" x14ac:dyDescent="0.25">
      <c r="A52" s="38" t="s">
        <v>194</v>
      </c>
      <c r="B52" s="19">
        <v>55.66</v>
      </c>
      <c r="C52" s="140">
        <v>35.989999999999995</v>
      </c>
      <c r="D52" s="247">
        <f t="shared" si="25"/>
        <v>4.3664799315295778E-3</v>
      </c>
      <c r="E52" s="215">
        <f t="shared" si="26"/>
        <v>3.5825774649008938E-3</v>
      </c>
      <c r="F52" s="52">
        <f t="shared" si="31"/>
        <v>-0.35339561624146609</v>
      </c>
      <c r="H52" s="19">
        <v>39.311999999999998</v>
      </c>
      <c r="I52" s="140">
        <v>21.935000000000002</v>
      </c>
      <c r="J52" s="247">
        <f t="shared" si="27"/>
        <v>7.0584876644345547E-3</v>
      </c>
      <c r="K52" s="215">
        <f t="shared" si="28"/>
        <v>4.1367708670245543E-3</v>
      </c>
      <c r="L52" s="52">
        <f t="shared" si="32"/>
        <v>-0.44202787952787942</v>
      </c>
      <c r="N52" s="27">
        <f t="shared" ref="N52" si="39">(H52/B52)*10</f>
        <v>7.0628817822493719</v>
      </c>
      <c r="O52" s="152">
        <f t="shared" ref="O52" si="40">(I52/C52)*10</f>
        <v>6.0947485412614633</v>
      </c>
      <c r="P52" s="52">
        <f t="shared" ref="P52" si="41">(O52-N52)/N52</f>
        <v>-0.13707340301533116</v>
      </c>
    </row>
    <row r="53" spans="1:16" ht="20.100000000000001" customHeight="1" x14ac:dyDescent="0.25">
      <c r="A53" s="38" t="s">
        <v>198</v>
      </c>
      <c r="B53" s="19">
        <v>40.230000000000004</v>
      </c>
      <c r="C53" s="140">
        <v>23.570000000000004</v>
      </c>
      <c r="D53" s="247">
        <f t="shared" si="25"/>
        <v>3.1560094797958133E-3</v>
      </c>
      <c r="E53" s="215">
        <f t="shared" si="26"/>
        <v>2.3462448137736617E-3</v>
      </c>
      <c r="F53" s="52">
        <f t="shared" si="31"/>
        <v>-0.41411881680338053</v>
      </c>
      <c r="H53" s="19">
        <v>49.341000000000001</v>
      </c>
      <c r="I53" s="140">
        <v>16.844999999999999</v>
      </c>
      <c r="J53" s="247">
        <f t="shared" si="27"/>
        <v>8.8591992229056105E-3</v>
      </c>
      <c r="K53" s="215">
        <f t="shared" si="28"/>
        <v>3.1768363462515888E-3</v>
      </c>
      <c r="L53" s="52">
        <f t="shared" ref="L53:L54" si="42">(I53-H53)/H53</f>
        <v>-0.65860035264789929</v>
      </c>
      <c r="N53" s="27">
        <f t="shared" ref="N53" si="43">(H53/B53)*10</f>
        <v>12.264727815063384</v>
      </c>
      <c r="O53" s="152">
        <f t="shared" ref="O53" si="44">(I53/C53)*10</f>
        <v>7.1467967755621533</v>
      </c>
      <c r="P53" s="52">
        <f t="shared" ref="P53" si="45">(O53-N53)/N53</f>
        <v>-0.41728859512197675</v>
      </c>
    </row>
    <row r="54" spans="1:16" ht="20.100000000000001" customHeight="1" x14ac:dyDescent="0.25">
      <c r="A54" s="38" t="s">
        <v>229</v>
      </c>
      <c r="B54" s="19">
        <v>12.36</v>
      </c>
      <c r="C54" s="140">
        <v>16.53</v>
      </c>
      <c r="D54" s="247">
        <f t="shared" si="25"/>
        <v>9.6963154785672991E-4</v>
      </c>
      <c r="E54" s="215">
        <f t="shared" si="26"/>
        <v>1.6454572240847953E-3</v>
      </c>
      <c r="F54" s="52">
        <f t="shared" si="31"/>
        <v>0.33737864077669916</v>
      </c>
      <c r="H54" s="19">
        <v>12.638000000000002</v>
      </c>
      <c r="I54" s="140">
        <v>14.997</v>
      </c>
      <c r="J54" s="247">
        <f t="shared" si="27"/>
        <v>2.269158707344422E-3</v>
      </c>
      <c r="K54" s="215">
        <f t="shared" si="28"/>
        <v>2.8283178797705597E-3</v>
      </c>
      <c r="L54" s="52">
        <f t="shared" si="42"/>
        <v>0.18665928153188779</v>
      </c>
      <c r="N54" s="27">
        <f t="shared" ref="N54:N55" si="46">(H54/B54)*10</f>
        <v>10.224919093851135</v>
      </c>
      <c r="O54" s="152">
        <f t="shared" ref="O54:O55" si="47">(I54/C54)*10</f>
        <v>9.0725952813067146</v>
      </c>
      <c r="P54" s="52">
        <f t="shared" ref="P54:P55" si="48">(O54-N54)/N54</f>
        <v>-0.11269759711227276</v>
      </c>
    </row>
    <row r="55" spans="1:16" ht="20.100000000000001" customHeight="1" x14ac:dyDescent="0.25">
      <c r="A55" s="38" t="s">
        <v>203</v>
      </c>
      <c r="B55" s="19">
        <v>8.4600000000000009</v>
      </c>
      <c r="C55" s="140">
        <v>12.78</v>
      </c>
      <c r="D55" s="247">
        <f t="shared" si="25"/>
        <v>6.636798458631017E-4</v>
      </c>
      <c r="E55" s="215">
        <f t="shared" si="26"/>
        <v>1.2721683801454134E-3</v>
      </c>
      <c r="F55" s="52">
        <f t="shared" si="31"/>
        <v>0.51063829787234016</v>
      </c>
      <c r="H55" s="19">
        <v>4.5659999999999998</v>
      </c>
      <c r="I55" s="140">
        <v>12.110999999999999</v>
      </c>
      <c r="J55" s="247">
        <f t="shared" ref="J55:J56" si="49">H55/$H$57</f>
        <v>8.1982739814326865E-4</v>
      </c>
      <c r="K55" s="215">
        <f t="shared" si="28"/>
        <v>2.2840406642596015E-3</v>
      </c>
      <c r="L55" s="52">
        <f t="shared" ref="L55" si="50">(I55-H55)/H55</f>
        <v>1.6524310118265439</v>
      </c>
      <c r="N55" s="27">
        <f t="shared" si="46"/>
        <v>5.3971631205673756</v>
      </c>
      <c r="O55" s="152">
        <f t="shared" si="47"/>
        <v>9.476525821596244</v>
      </c>
      <c r="P55" s="52">
        <f t="shared" si="48"/>
        <v>0.75583461346264191</v>
      </c>
    </row>
    <row r="56" spans="1:16" ht="20.100000000000001" customHeight="1" thickBot="1" x14ac:dyDescent="0.3">
      <c r="A56" s="8" t="s">
        <v>17</v>
      </c>
      <c r="B56" s="19">
        <f>B57-SUM(B39:B55)</f>
        <v>48.079999999998108</v>
      </c>
      <c r="C56" s="140">
        <f>C57-SUM(C39:C55)</f>
        <v>41.949999999998909</v>
      </c>
      <c r="D56" s="247">
        <f t="shared" si="25"/>
        <v>3.7718353415007884E-3</v>
      </c>
      <c r="E56" s="215">
        <f t="shared" si="26"/>
        <v>4.1758578675351096E-3</v>
      </c>
      <c r="F56" s="52">
        <f t="shared" si="31"/>
        <v>-0.12749584026621133</v>
      </c>
      <c r="H56" s="19">
        <f>H57-SUM(H39:H55)</f>
        <v>31.054000000000997</v>
      </c>
      <c r="I56" s="140">
        <f>I57-SUM(I39:I55)</f>
        <v>35.038999999997941</v>
      </c>
      <c r="J56" s="247">
        <f t="shared" si="49"/>
        <v>5.5757599697638816E-3</v>
      </c>
      <c r="K56" s="215">
        <f t="shared" si="28"/>
        <v>6.6080836293441903E-3</v>
      </c>
      <c r="L56" s="52">
        <f t="shared" ref="L56" si="51">(I56-H56)/H56</f>
        <v>0.12832485348093051</v>
      </c>
      <c r="N56" s="27">
        <f t="shared" ref="N56" si="52">(H56/B56)*10</f>
        <v>6.4588186356077824</v>
      </c>
      <c r="O56" s="152">
        <f t="shared" ref="O56" si="53">(I56/C56)*10</f>
        <v>8.3525625744931702</v>
      </c>
      <c r="P56" s="52">
        <f t="shared" ref="P56" si="54">(O56-N56)/N56</f>
        <v>0.29320283564630306</v>
      </c>
    </row>
    <row r="57" spans="1:16" ht="26.25" customHeight="1" thickBot="1" x14ac:dyDescent="0.3">
      <c r="A57" s="12" t="s">
        <v>18</v>
      </c>
      <c r="B57" s="17">
        <v>12747.109999999999</v>
      </c>
      <c r="C57" s="145">
        <v>10045.84</v>
      </c>
      <c r="D57" s="253">
        <f>SUM(D39:D56)</f>
        <v>1</v>
      </c>
      <c r="E57" s="254">
        <f>SUM(E39:E56)</f>
        <v>0.99999999999999967</v>
      </c>
      <c r="F57" s="57">
        <f t="shared" si="31"/>
        <v>-0.21191234719085336</v>
      </c>
      <c r="G57" s="1"/>
      <c r="H57" s="17">
        <v>5569.4650000000001</v>
      </c>
      <c r="I57" s="145">
        <v>5302.4449999999979</v>
      </c>
      <c r="J57" s="253">
        <f>SUM(J39:J56)</f>
        <v>1</v>
      </c>
      <c r="K57" s="254">
        <f>SUM(K39:K56)</f>
        <v>0.99999999999999989</v>
      </c>
      <c r="L57" s="57">
        <f t="shared" si="32"/>
        <v>-4.7943563699565803E-2</v>
      </c>
      <c r="M57" s="1"/>
      <c r="N57" s="29">
        <f t="shared" si="29"/>
        <v>4.3691981947280603</v>
      </c>
      <c r="O57" s="146">
        <f t="shared" si="30"/>
        <v>5.2782495042724129</v>
      </c>
      <c r="P57" s="57">
        <f t="shared" si="8"/>
        <v>0.20805906919975101</v>
      </c>
    </row>
    <row r="59" spans="1:16" ht="15.75" thickBot="1" x14ac:dyDescent="0.3"/>
    <row r="60" spans="1:16" x14ac:dyDescent="0.25">
      <c r="A60" s="357" t="s">
        <v>15</v>
      </c>
      <c r="B60" s="351" t="s">
        <v>1</v>
      </c>
      <c r="C60" s="342"/>
      <c r="D60" s="351" t="s">
        <v>104</v>
      </c>
      <c r="E60" s="342"/>
      <c r="F60" s="130" t="s">
        <v>0</v>
      </c>
      <c r="H60" s="360" t="s">
        <v>19</v>
      </c>
      <c r="I60" s="361"/>
      <c r="J60" s="351" t="s">
        <v>104</v>
      </c>
      <c r="K60" s="347"/>
      <c r="L60" s="130" t="s">
        <v>0</v>
      </c>
      <c r="N60" s="341" t="s">
        <v>22</v>
      </c>
      <c r="O60" s="342"/>
      <c r="P60" s="130" t="s">
        <v>0</v>
      </c>
    </row>
    <row r="61" spans="1:16" x14ac:dyDescent="0.25">
      <c r="A61" s="358"/>
      <c r="B61" s="352" t="str">
        <f>B5</f>
        <v>jan-out</v>
      </c>
      <c r="C61" s="344"/>
      <c r="D61" s="352" t="str">
        <f>B5</f>
        <v>jan-out</v>
      </c>
      <c r="E61" s="344"/>
      <c r="F61" s="131" t="str">
        <f>F37</f>
        <v>2022/2021</v>
      </c>
      <c r="H61" s="339" t="str">
        <f>B5</f>
        <v>jan-out</v>
      </c>
      <c r="I61" s="344"/>
      <c r="J61" s="352" t="str">
        <f>B5</f>
        <v>jan-out</v>
      </c>
      <c r="K61" s="340"/>
      <c r="L61" s="131" t="str">
        <f>L37</f>
        <v>2022/2021</v>
      </c>
      <c r="N61" s="339" t="str">
        <f>B5</f>
        <v>jan-out</v>
      </c>
      <c r="O61" s="340"/>
      <c r="P61" s="131" t="str">
        <f>P37</f>
        <v>2022/2021</v>
      </c>
    </row>
    <row r="62" spans="1:16" ht="19.5" customHeight="1" thickBot="1" x14ac:dyDescent="0.3">
      <c r="A62" s="359"/>
      <c r="B62" s="99">
        <f>B6</f>
        <v>2021</v>
      </c>
      <c r="C62" s="134">
        <f>C6</f>
        <v>2022</v>
      </c>
      <c r="D62" s="99">
        <f>B6</f>
        <v>2021</v>
      </c>
      <c r="E62" s="134">
        <f>C6</f>
        <v>2022</v>
      </c>
      <c r="F62" s="132" t="s">
        <v>1</v>
      </c>
      <c r="H62" s="25">
        <f>B6</f>
        <v>2021</v>
      </c>
      <c r="I62" s="134">
        <f>C6</f>
        <v>2022</v>
      </c>
      <c r="J62" s="99">
        <f>B6</f>
        <v>2021</v>
      </c>
      <c r="K62" s="134">
        <f>C6</f>
        <v>2022</v>
      </c>
      <c r="L62" s="259">
        <v>1000</v>
      </c>
      <c r="N62" s="25">
        <f>B6</f>
        <v>2021</v>
      </c>
      <c r="O62" s="134">
        <f>C6</f>
        <v>2022</v>
      </c>
      <c r="P62" s="132" t="s">
        <v>23</v>
      </c>
    </row>
    <row r="63" spans="1:16" ht="20.100000000000001" customHeight="1" x14ac:dyDescent="0.25">
      <c r="A63" s="38" t="s">
        <v>153</v>
      </c>
      <c r="B63" s="39">
        <v>1915</v>
      </c>
      <c r="C63" s="147">
        <v>1886.1000000000001</v>
      </c>
      <c r="D63" s="247">
        <f t="shared" ref="D63:D83" si="55">B63/$B$84</f>
        <v>0.21978274217705432</v>
      </c>
      <c r="E63" s="246">
        <f t="shared" ref="E63:E83" si="56">C63/$C$84</f>
        <v>0.24255650778300186</v>
      </c>
      <c r="F63" s="61">
        <f t="shared" ref="F63:F65" si="57">(C63-B63)/B63</f>
        <v>-1.5091383812010372E-2</v>
      </c>
      <c r="H63" s="19">
        <v>2269.5209999999997</v>
      </c>
      <c r="I63" s="147">
        <v>3282.1919999999996</v>
      </c>
      <c r="J63" s="245">
        <f t="shared" ref="J63:J84" si="58">H63/$H$84</f>
        <v>0.28523868582534578</v>
      </c>
      <c r="K63" s="246">
        <f t="shared" ref="K63:K84" si="59">I63/$I$84</f>
        <v>0.41406126310060759</v>
      </c>
      <c r="L63" s="61">
        <f t="shared" ref="L63:L65" si="60">(I63-H63)/H63</f>
        <v>0.4462047277817654</v>
      </c>
      <c r="N63" s="41">
        <f t="shared" ref="N63:N68" si="61">(H63/B63)*10</f>
        <v>11.85128459530026</v>
      </c>
      <c r="O63" s="149">
        <f t="shared" ref="O63:O68" si="62">(I63/C63)*10</f>
        <v>17.402004135517732</v>
      </c>
      <c r="P63" s="61">
        <f t="shared" si="8"/>
        <v>0.46836437818889798</v>
      </c>
    </row>
    <row r="64" spans="1:16" ht="20.100000000000001" customHeight="1" x14ac:dyDescent="0.25">
      <c r="A64" s="38" t="s">
        <v>161</v>
      </c>
      <c r="B64" s="19">
        <v>1454.0299999999997</v>
      </c>
      <c r="C64" s="140">
        <v>1878.8899999999999</v>
      </c>
      <c r="D64" s="247">
        <f t="shared" si="55"/>
        <v>0.1668776504478863</v>
      </c>
      <c r="E64" s="215">
        <f t="shared" si="56"/>
        <v>0.2416292863095299</v>
      </c>
      <c r="F64" s="52">
        <f t="shared" si="57"/>
        <v>0.29219479653102082</v>
      </c>
      <c r="H64" s="19">
        <v>854.63699999999994</v>
      </c>
      <c r="I64" s="140">
        <v>1081.296</v>
      </c>
      <c r="J64" s="214">
        <f t="shared" si="58"/>
        <v>0.10741276892248015</v>
      </c>
      <c r="K64" s="215">
        <f t="shared" si="59"/>
        <v>0.13640968826492619</v>
      </c>
      <c r="L64" s="52">
        <f t="shared" si="60"/>
        <v>0.26521084390214805</v>
      </c>
      <c r="N64" s="40">
        <f t="shared" si="61"/>
        <v>5.8777122892925178</v>
      </c>
      <c r="O64" s="143">
        <f t="shared" si="62"/>
        <v>5.7549723506964225</v>
      </c>
      <c r="P64" s="52">
        <f t="shared" si="8"/>
        <v>-2.0882263805203888E-2</v>
      </c>
    </row>
    <row r="65" spans="1:16" ht="20.100000000000001" customHeight="1" x14ac:dyDescent="0.25">
      <c r="A65" s="38" t="s">
        <v>154</v>
      </c>
      <c r="B65" s="19">
        <v>2193.6</v>
      </c>
      <c r="C65" s="140">
        <v>1120.6400000000001</v>
      </c>
      <c r="D65" s="247">
        <f t="shared" si="55"/>
        <v>0.2517574011694968</v>
      </c>
      <c r="E65" s="215">
        <f t="shared" si="56"/>
        <v>0.1441167090196401</v>
      </c>
      <c r="F65" s="52">
        <f t="shared" si="57"/>
        <v>-0.48913202042304882</v>
      </c>
      <c r="H65" s="19">
        <v>1733.3310000000001</v>
      </c>
      <c r="I65" s="140">
        <v>1010.9470000000001</v>
      </c>
      <c r="J65" s="214">
        <f t="shared" si="58"/>
        <v>0.21784907764252129</v>
      </c>
      <c r="K65" s="215">
        <f t="shared" si="59"/>
        <v>0.12753488880229127</v>
      </c>
      <c r="L65" s="52">
        <f t="shared" si="60"/>
        <v>-0.41676056102383213</v>
      </c>
      <c r="N65" s="40">
        <f t="shared" si="61"/>
        <v>7.9017642231947498</v>
      </c>
      <c r="O65" s="143">
        <f t="shared" si="62"/>
        <v>9.0211575528269563</v>
      </c>
      <c r="P65" s="52">
        <f t="shared" si="8"/>
        <v>0.14166372192507995</v>
      </c>
    </row>
    <row r="66" spans="1:16" ht="20.100000000000001" customHeight="1" x14ac:dyDescent="0.25">
      <c r="A66" s="38" t="s">
        <v>158</v>
      </c>
      <c r="B66" s="19">
        <v>809.96</v>
      </c>
      <c r="C66" s="140">
        <v>760.31</v>
      </c>
      <c r="D66" s="247">
        <f t="shared" si="55"/>
        <v>9.2958344571136775E-2</v>
      </c>
      <c r="E66" s="215">
        <f t="shared" si="56"/>
        <v>9.7777497710881775E-2</v>
      </c>
      <c r="F66" s="52">
        <f t="shared" ref="F66" si="63">(C66-B66)/B66</f>
        <v>-6.1299323423379043E-2</v>
      </c>
      <c r="H66" s="19">
        <v>337.96600000000001</v>
      </c>
      <c r="I66" s="140">
        <v>557.22800000000007</v>
      </c>
      <c r="J66" s="214">
        <f t="shared" si="58"/>
        <v>4.2476354126553061E-2</v>
      </c>
      <c r="K66" s="215">
        <f t="shared" si="59"/>
        <v>7.0296475500222236E-2</v>
      </c>
      <c r="L66" s="52">
        <f t="shared" ref="L66" si="64">(I66-H66)/H66</f>
        <v>0.64876940283933904</v>
      </c>
      <c r="N66" s="40">
        <f t="shared" si="61"/>
        <v>4.1726258086819099</v>
      </c>
      <c r="O66" s="143">
        <f t="shared" si="62"/>
        <v>7.3289579250568861</v>
      </c>
      <c r="P66" s="52">
        <f t="shared" ref="P66" si="65">(O66-N66)/N66</f>
        <v>0.75643785498513927</v>
      </c>
    </row>
    <row r="67" spans="1:16" ht="20.100000000000001" customHeight="1" x14ac:dyDescent="0.25">
      <c r="A67" s="38" t="s">
        <v>163</v>
      </c>
      <c r="B67" s="19">
        <v>369.97999999999996</v>
      </c>
      <c r="C67" s="140">
        <v>642.5</v>
      </c>
      <c r="D67" s="247">
        <f t="shared" si="55"/>
        <v>4.2462255326718823E-2</v>
      </c>
      <c r="E67" s="215">
        <f t="shared" si="56"/>
        <v>8.262687887735469E-2</v>
      </c>
      <c r="F67" s="52">
        <f t="shared" ref="F67:F83" si="66">(C67-B67)/B67</f>
        <v>0.73658035569490266</v>
      </c>
      <c r="H67" s="19">
        <v>1117.4959999999999</v>
      </c>
      <c r="I67" s="140">
        <v>449.988</v>
      </c>
      <c r="J67" s="214">
        <f t="shared" si="58"/>
        <v>0.14044950033733136</v>
      </c>
      <c r="K67" s="215">
        <f t="shared" si="59"/>
        <v>5.6767733167382109E-2</v>
      </c>
      <c r="L67" s="52">
        <f t="shared" ref="L67:L83" si="67">(I67-H67)/H67</f>
        <v>-0.59732473315340717</v>
      </c>
      <c r="N67" s="40">
        <f t="shared" si="61"/>
        <v>30.204227255527325</v>
      </c>
      <c r="O67" s="143">
        <f t="shared" si="62"/>
        <v>7.0037042801556417</v>
      </c>
      <c r="P67" s="52">
        <f t="shared" ref="P67:P68" si="68">(O67-N67)/N67</f>
        <v>-0.76812171948964614</v>
      </c>
    </row>
    <row r="68" spans="1:16" ht="20.100000000000001" customHeight="1" x14ac:dyDescent="0.25">
      <c r="A68" s="38" t="s">
        <v>160</v>
      </c>
      <c r="B68" s="19">
        <v>73.220000000000013</v>
      </c>
      <c r="C68" s="140">
        <v>191.31</v>
      </c>
      <c r="D68" s="247">
        <f t="shared" si="55"/>
        <v>8.4033902779132742E-3</v>
      </c>
      <c r="E68" s="215">
        <f t="shared" si="56"/>
        <v>2.4602876572804244E-2</v>
      </c>
      <c r="F68" s="52">
        <f t="shared" si="66"/>
        <v>1.6128107074569786</v>
      </c>
      <c r="H68" s="19">
        <v>155.25099999999998</v>
      </c>
      <c r="I68" s="140">
        <v>435.70599999999996</v>
      </c>
      <c r="J68" s="214">
        <f t="shared" si="58"/>
        <v>1.9512307316420847E-2</v>
      </c>
      <c r="K68" s="215">
        <f t="shared" si="59"/>
        <v>5.4966003421040979E-2</v>
      </c>
      <c r="L68" s="52">
        <f t="shared" si="67"/>
        <v>1.8064617941269301</v>
      </c>
      <c r="N68" s="40">
        <f t="shared" si="61"/>
        <v>21.203359737776559</v>
      </c>
      <c r="O68" s="143">
        <f t="shared" si="62"/>
        <v>22.774868015263184</v>
      </c>
      <c r="P68" s="52">
        <f t="shared" si="68"/>
        <v>7.4116003167496974E-2</v>
      </c>
    </row>
    <row r="69" spans="1:16" ht="20.100000000000001" customHeight="1" x14ac:dyDescent="0.25">
      <c r="A69" s="38" t="s">
        <v>156</v>
      </c>
      <c r="B69" s="19">
        <v>316.97000000000003</v>
      </c>
      <c r="C69" s="140">
        <v>356.18</v>
      </c>
      <c r="D69" s="247">
        <f t="shared" si="55"/>
        <v>3.6378347669901258E-2</v>
      </c>
      <c r="E69" s="215">
        <f t="shared" si="56"/>
        <v>4.5805512402390967E-2</v>
      </c>
      <c r="F69" s="52">
        <f t="shared" si="66"/>
        <v>0.12370255860176034</v>
      </c>
      <c r="H69" s="19">
        <v>241.41600000000003</v>
      </c>
      <c r="I69" s="140">
        <v>271.005</v>
      </c>
      <c r="J69" s="214">
        <f t="shared" si="58"/>
        <v>3.0341725226253335E-2</v>
      </c>
      <c r="K69" s="215">
        <f t="shared" si="59"/>
        <v>3.4188332860046022E-2</v>
      </c>
      <c r="L69" s="52">
        <f t="shared" si="67"/>
        <v>0.12256437021572707</v>
      </c>
      <c r="N69" s="40">
        <f t="shared" ref="N69:N82" si="69">(H69/B69)*10</f>
        <v>7.6163674795721992</v>
      </c>
      <c r="O69" s="143">
        <f t="shared" ref="O69:O82" si="70">(I69/C69)*10</f>
        <v>7.6086529282946822</v>
      </c>
      <c r="P69" s="52">
        <f t="shared" ref="P69:P83" si="71">(O69-N69)/N69</f>
        <v>-1.0128911581811285E-3</v>
      </c>
    </row>
    <row r="70" spans="1:16" ht="20.100000000000001" customHeight="1" x14ac:dyDescent="0.25">
      <c r="A70" s="38" t="s">
        <v>159</v>
      </c>
      <c r="B70" s="19">
        <v>150.07999999999998</v>
      </c>
      <c r="C70" s="140">
        <v>132.13999999999999</v>
      </c>
      <c r="D70" s="247">
        <f t="shared" si="55"/>
        <v>1.7224539919546897E-2</v>
      </c>
      <c r="E70" s="215">
        <f t="shared" si="56"/>
        <v>1.6993487587320853E-2</v>
      </c>
      <c r="F70" s="52">
        <f t="shared" si="66"/>
        <v>-0.11953624733475479</v>
      </c>
      <c r="H70" s="19">
        <v>169.57699999999997</v>
      </c>
      <c r="I70" s="140">
        <v>195.38399999999999</v>
      </c>
      <c r="J70" s="214">
        <f t="shared" si="58"/>
        <v>2.1312832366920005E-2</v>
      </c>
      <c r="K70" s="215">
        <f t="shared" si="59"/>
        <v>2.4648450130171883E-2</v>
      </c>
      <c r="L70" s="52">
        <f t="shared" si="67"/>
        <v>0.15218455332975592</v>
      </c>
      <c r="N70" s="40">
        <f t="shared" si="69"/>
        <v>11.299107142857141</v>
      </c>
      <c r="O70" s="143">
        <f t="shared" si="70"/>
        <v>14.786135916452247</v>
      </c>
      <c r="P70" s="52">
        <f t="shared" si="71"/>
        <v>0.30861100169312683</v>
      </c>
    </row>
    <row r="71" spans="1:16" ht="20.100000000000001" customHeight="1" x14ac:dyDescent="0.25">
      <c r="A71" s="38" t="s">
        <v>155</v>
      </c>
      <c r="B71" s="19">
        <v>265.27999999999997</v>
      </c>
      <c r="C71" s="140">
        <v>307.76</v>
      </c>
      <c r="D71" s="247">
        <f t="shared" si="55"/>
        <v>3.0445935166960297E-2</v>
      </c>
      <c r="E71" s="215">
        <f t="shared" si="56"/>
        <v>3.9578596487618183E-2</v>
      </c>
      <c r="F71" s="52">
        <f t="shared" si="66"/>
        <v>0.16013268998793737</v>
      </c>
      <c r="H71" s="19">
        <v>152.84899999999999</v>
      </c>
      <c r="I71" s="140">
        <v>156.76199999999997</v>
      </c>
      <c r="J71" s="214">
        <f t="shared" si="58"/>
        <v>1.9210418361283409E-2</v>
      </c>
      <c r="K71" s="215">
        <f t="shared" si="59"/>
        <v>1.9776134889786291E-2</v>
      </c>
      <c r="L71" s="52">
        <f t="shared" si="67"/>
        <v>2.5600429181741345E-2</v>
      </c>
      <c r="N71" s="40">
        <f t="shared" si="69"/>
        <v>5.7617988540410137</v>
      </c>
      <c r="O71" s="143">
        <f t="shared" si="70"/>
        <v>5.0936443982323878</v>
      </c>
      <c r="P71" s="52">
        <f t="shared" si="71"/>
        <v>-0.11596282215579576</v>
      </c>
    </row>
    <row r="72" spans="1:16" ht="20.100000000000001" customHeight="1" x14ac:dyDescent="0.25">
      <c r="A72" s="38" t="s">
        <v>165</v>
      </c>
      <c r="B72" s="19">
        <v>202.72</v>
      </c>
      <c r="C72" s="140">
        <v>104.31</v>
      </c>
      <c r="D72" s="247">
        <f t="shared" si="55"/>
        <v>2.3265983025656634E-2</v>
      </c>
      <c r="E72" s="215">
        <f t="shared" si="56"/>
        <v>1.3414489861006799E-2</v>
      </c>
      <c r="F72" s="52">
        <f t="shared" si="66"/>
        <v>-0.48544790844514601</v>
      </c>
      <c r="H72" s="19">
        <v>171.91500000000002</v>
      </c>
      <c r="I72" s="140">
        <v>120.38000000000001</v>
      </c>
      <c r="J72" s="214">
        <f t="shared" si="58"/>
        <v>2.1606677652978024E-2</v>
      </c>
      <c r="K72" s="215">
        <f t="shared" si="59"/>
        <v>1.5186404345648016E-2</v>
      </c>
      <c r="L72" s="52">
        <f t="shared" si="67"/>
        <v>-0.29977023529069602</v>
      </c>
      <c r="N72" s="40">
        <f t="shared" si="69"/>
        <v>8.4804163378058419</v>
      </c>
      <c r="O72" s="143">
        <f t="shared" si="70"/>
        <v>11.540600134215319</v>
      </c>
      <c r="P72" s="52">
        <f t="shared" si="71"/>
        <v>0.36085301411053666</v>
      </c>
    </row>
    <row r="73" spans="1:16" ht="20.100000000000001" customHeight="1" x14ac:dyDescent="0.25">
      <c r="A73" s="38" t="s">
        <v>164</v>
      </c>
      <c r="B73" s="19">
        <v>353.31</v>
      </c>
      <c r="C73" s="140">
        <v>161.55000000000001</v>
      </c>
      <c r="D73" s="247">
        <f t="shared" si="55"/>
        <v>4.0549055163746767E-2</v>
      </c>
      <c r="E73" s="215">
        <f t="shared" si="56"/>
        <v>2.0775676704492842E-2</v>
      </c>
      <c r="F73" s="52">
        <f t="shared" si="66"/>
        <v>-0.5427528232996518</v>
      </c>
      <c r="H73" s="19">
        <v>261.04599999999999</v>
      </c>
      <c r="I73" s="140">
        <v>110.676</v>
      </c>
      <c r="J73" s="214">
        <f t="shared" si="58"/>
        <v>3.2808869351710436E-2</v>
      </c>
      <c r="K73" s="215">
        <f t="shared" si="59"/>
        <v>1.3962207072262332E-2</v>
      </c>
      <c r="L73" s="52">
        <f t="shared" si="67"/>
        <v>-0.57602874589152875</v>
      </c>
      <c r="N73" s="40">
        <f t="shared" si="69"/>
        <v>7.3885822648665478</v>
      </c>
      <c r="O73" s="143">
        <f t="shared" si="70"/>
        <v>6.8508820798514396</v>
      </c>
      <c r="P73" s="52">
        <f t="shared" si="71"/>
        <v>-7.2774473605298637E-2</v>
      </c>
    </row>
    <row r="74" spans="1:16" ht="20.100000000000001" customHeight="1" x14ac:dyDescent="0.25">
      <c r="A74" s="38" t="s">
        <v>166</v>
      </c>
      <c r="B74" s="19">
        <v>26.65</v>
      </c>
      <c r="C74" s="140">
        <v>28.97</v>
      </c>
      <c r="D74" s="247">
        <f t="shared" si="55"/>
        <v>3.0585953415240195E-3</v>
      </c>
      <c r="E74" s="215">
        <f t="shared" si="56"/>
        <v>3.7256041728824366E-3</v>
      </c>
      <c r="F74" s="52">
        <f t="shared" si="66"/>
        <v>8.7054409005628539E-2</v>
      </c>
      <c r="H74" s="19">
        <v>59.344999999999999</v>
      </c>
      <c r="I74" s="140">
        <v>68.341999999999999</v>
      </c>
      <c r="J74" s="214">
        <f t="shared" si="58"/>
        <v>7.4586178362329092E-3</v>
      </c>
      <c r="K74" s="215">
        <f t="shared" si="59"/>
        <v>8.621608620952622E-3</v>
      </c>
      <c r="L74" s="52">
        <f t="shared" si="67"/>
        <v>0.15160502148453955</v>
      </c>
      <c r="N74" s="40">
        <f t="shared" si="69"/>
        <v>22.26829268292683</v>
      </c>
      <c r="O74" s="143">
        <f t="shared" si="70"/>
        <v>23.590610976872629</v>
      </c>
      <c r="P74" s="52">
        <f t="shared" si="71"/>
        <v>5.9381215828891276E-2</v>
      </c>
    </row>
    <row r="75" spans="1:16" ht="20.100000000000001" customHeight="1" x14ac:dyDescent="0.25">
      <c r="A75" s="38" t="s">
        <v>174</v>
      </c>
      <c r="B75" s="19">
        <v>0.8</v>
      </c>
      <c r="C75" s="140">
        <v>12.32</v>
      </c>
      <c r="D75" s="247">
        <f t="shared" si="55"/>
        <v>9.1815244773704155E-5</v>
      </c>
      <c r="E75" s="215">
        <f t="shared" si="56"/>
        <v>1.5843784401074084E-3</v>
      </c>
      <c r="F75" s="52">
        <f t="shared" si="66"/>
        <v>14.399999999999999</v>
      </c>
      <c r="H75" s="19">
        <v>23.998000000000001</v>
      </c>
      <c r="I75" s="140">
        <v>38.997999999999998</v>
      </c>
      <c r="J75" s="214">
        <f t="shared" si="58"/>
        <v>3.0161245401283572E-3</v>
      </c>
      <c r="K75" s="215">
        <f t="shared" si="59"/>
        <v>4.9197491001128192E-3</v>
      </c>
      <c r="L75" s="52">
        <f t="shared" ref="L75:L81" si="72">(I75-H75)/H75</f>
        <v>0.62505208767397269</v>
      </c>
      <c r="N75" s="40">
        <f t="shared" ref="N75" si="73">(H75/B75)*10</f>
        <v>299.97499999999997</v>
      </c>
      <c r="O75" s="143">
        <f t="shared" ref="O75" si="74">(I75/C75)*10</f>
        <v>31.654220779220775</v>
      </c>
      <c r="P75" s="52">
        <f t="shared" si="71"/>
        <v>-0.89447713716402766</v>
      </c>
    </row>
    <row r="76" spans="1:16" ht="20.100000000000001" customHeight="1" x14ac:dyDescent="0.25">
      <c r="A76" s="38" t="s">
        <v>234</v>
      </c>
      <c r="B76" s="19">
        <v>9</v>
      </c>
      <c r="C76" s="140">
        <v>18.14</v>
      </c>
      <c r="D76" s="247">
        <f t="shared" si="55"/>
        <v>1.0329215037041717E-3</v>
      </c>
      <c r="E76" s="215">
        <f t="shared" si="56"/>
        <v>2.3328429304828235E-3</v>
      </c>
      <c r="F76" s="52">
        <f t="shared" si="66"/>
        <v>1.0155555555555555</v>
      </c>
      <c r="H76" s="19">
        <v>8.7740000000000009</v>
      </c>
      <c r="I76" s="140">
        <v>22.427999999999997</v>
      </c>
      <c r="J76" s="214">
        <f t="shared" si="58"/>
        <v>1.1027367578584136E-3</v>
      </c>
      <c r="K76" s="215">
        <f t="shared" si="59"/>
        <v>2.829379271176222E-3</v>
      </c>
      <c r="L76" s="52">
        <f t="shared" si="72"/>
        <v>1.5561887394574874</v>
      </c>
      <c r="N76" s="40">
        <f t="shared" ref="N76:N77" si="75">(H76/B76)*10</f>
        <v>9.7488888888888905</v>
      </c>
      <c r="O76" s="143">
        <f t="shared" ref="O76:O77" si="76">(I76/C76)*10</f>
        <v>12.363836824696801</v>
      </c>
      <c r="P76" s="52">
        <f t="shared" ref="P76:P77" si="77">(O76-N76)/N76</f>
        <v>0.26823035584991095</v>
      </c>
    </row>
    <row r="77" spans="1:16" ht="20.100000000000001" customHeight="1" x14ac:dyDescent="0.25">
      <c r="A77" s="38" t="s">
        <v>215</v>
      </c>
      <c r="B77" s="19">
        <v>2.7</v>
      </c>
      <c r="C77" s="140">
        <v>30.599999999999998</v>
      </c>
      <c r="D77" s="247">
        <f t="shared" si="55"/>
        <v>3.0987645111125154E-4</v>
      </c>
      <c r="E77" s="215">
        <f t="shared" si="56"/>
        <v>3.9352256710459979E-3</v>
      </c>
      <c r="F77" s="52">
        <f t="shared" si="66"/>
        <v>10.333333333333332</v>
      </c>
      <c r="H77" s="19">
        <v>1.052</v>
      </c>
      <c r="I77" s="140">
        <v>18.805000000000003</v>
      </c>
      <c r="J77" s="214">
        <f t="shared" si="58"/>
        <v>1.3221781049316741E-4</v>
      </c>
      <c r="K77" s="215">
        <f t="shared" si="59"/>
        <v>2.3723237557726445E-3</v>
      </c>
      <c r="L77" s="52">
        <f t="shared" si="72"/>
        <v>16.875475285171106</v>
      </c>
      <c r="N77" s="40">
        <f t="shared" si="75"/>
        <v>3.8962962962962959</v>
      </c>
      <c r="O77" s="143">
        <f t="shared" si="76"/>
        <v>6.1454248366013084</v>
      </c>
      <c r="P77" s="52">
        <f t="shared" si="77"/>
        <v>0.57724781927980362</v>
      </c>
    </row>
    <row r="78" spans="1:16" ht="20.100000000000001" customHeight="1" x14ac:dyDescent="0.25">
      <c r="A78" s="38" t="s">
        <v>172</v>
      </c>
      <c r="B78" s="19">
        <v>11.61</v>
      </c>
      <c r="C78" s="140">
        <v>22.53</v>
      </c>
      <c r="D78" s="247">
        <f t="shared" si="55"/>
        <v>1.3324687397783814E-3</v>
      </c>
      <c r="E78" s="215">
        <f t="shared" si="56"/>
        <v>2.8974063519172006E-3</v>
      </c>
      <c r="F78" s="52">
        <f t="shared" si="66"/>
        <v>0.94056847545219657</v>
      </c>
      <c r="H78" s="19">
        <v>5.149</v>
      </c>
      <c r="I78" s="140">
        <v>16.667999999999999</v>
      </c>
      <c r="J78" s="214">
        <f t="shared" si="58"/>
        <v>6.4713831390619684E-4</v>
      </c>
      <c r="K78" s="215">
        <f t="shared" si="59"/>
        <v>2.1027329093974171E-3</v>
      </c>
      <c r="L78" s="52">
        <f t="shared" si="72"/>
        <v>2.2371334239658185</v>
      </c>
      <c r="N78" s="40">
        <f t="shared" si="69"/>
        <v>4.434969853574505</v>
      </c>
      <c r="O78" s="143">
        <f t="shared" ref="O78" si="78">(I78/C78)*10</f>
        <v>7.3981358189081217</v>
      </c>
      <c r="P78" s="52">
        <f t="shared" si="71"/>
        <v>0.66813666454696619</v>
      </c>
    </row>
    <row r="79" spans="1:16" ht="20.100000000000001" customHeight="1" x14ac:dyDescent="0.25">
      <c r="A79" s="38" t="s">
        <v>157</v>
      </c>
      <c r="B79" s="19">
        <v>18.959999999999997</v>
      </c>
      <c r="C79" s="140">
        <v>29.249999999999996</v>
      </c>
      <c r="D79" s="247">
        <f t="shared" si="55"/>
        <v>2.176021301136788E-3</v>
      </c>
      <c r="E79" s="215">
        <f t="shared" si="56"/>
        <v>3.7616127737939683E-3</v>
      </c>
      <c r="F79" s="52">
        <f t="shared" si="66"/>
        <v>0.54272151898734178</v>
      </c>
      <c r="H79" s="19">
        <v>9.0640000000000001</v>
      </c>
      <c r="I79" s="140">
        <v>14.902000000000001</v>
      </c>
      <c r="J79" s="214">
        <f t="shared" si="58"/>
        <v>1.1391846333745907E-3</v>
      </c>
      <c r="K79" s="215">
        <f t="shared" si="59"/>
        <v>1.8799451533381519E-3</v>
      </c>
      <c r="L79" s="52">
        <f t="shared" si="72"/>
        <v>0.64408649602824375</v>
      </c>
      <c r="N79" s="40">
        <f t="shared" si="69"/>
        <v>4.780590717299579</v>
      </c>
      <c r="O79" s="143">
        <f t="shared" ref="O79:O81" si="79">(I79/C79)*10</f>
        <v>5.0947008547008554</v>
      </c>
      <c r="P79" s="52">
        <f t="shared" si="71"/>
        <v>6.5705297938307594E-2</v>
      </c>
    </row>
    <row r="80" spans="1:16" ht="20.100000000000001" customHeight="1" x14ac:dyDescent="0.25">
      <c r="A80" s="38" t="s">
        <v>170</v>
      </c>
      <c r="B80" s="19">
        <v>3.69</v>
      </c>
      <c r="C80" s="140">
        <v>6.02</v>
      </c>
      <c r="D80" s="247">
        <f t="shared" si="55"/>
        <v>4.2349781651871039E-4</v>
      </c>
      <c r="E80" s="215">
        <f t="shared" si="56"/>
        <v>7.7418491959793808E-4</v>
      </c>
      <c r="F80" s="52">
        <f t="shared" si="66"/>
        <v>0.63143631436314351</v>
      </c>
      <c r="H80" s="19">
        <v>2.9939999999999998</v>
      </c>
      <c r="I80" s="140">
        <v>12.771999999999998</v>
      </c>
      <c r="J80" s="214">
        <f t="shared" si="58"/>
        <v>3.762928941221894E-4</v>
      </c>
      <c r="K80" s="215">
        <f t="shared" si="59"/>
        <v>1.6112373841386976E-3</v>
      </c>
      <c r="L80" s="52">
        <f t="shared" si="72"/>
        <v>3.2658650634602537</v>
      </c>
      <c r="N80" s="40">
        <f t="shared" si="69"/>
        <v>8.1138211382113816</v>
      </c>
      <c r="O80" s="143">
        <f t="shared" si="79"/>
        <v>21.215946843853821</v>
      </c>
      <c r="P80" s="52">
        <f t="shared" si="71"/>
        <v>1.6147910438817836</v>
      </c>
    </row>
    <row r="81" spans="1:16" ht="20.100000000000001" customHeight="1" x14ac:dyDescent="0.25">
      <c r="A81" s="38" t="s">
        <v>224</v>
      </c>
      <c r="B81" s="19">
        <v>15.75</v>
      </c>
      <c r="C81" s="140">
        <v>16.2</v>
      </c>
      <c r="D81" s="247">
        <f t="shared" si="55"/>
        <v>1.8076126314823006E-3</v>
      </c>
      <c r="E81" s="215">
        <f t="shared" si="56"/>
        <v>2.083354767024352E-3</v>
      </c>
      <c r="F81" s="52">
        <f t="shared" si="66"/>
        <v>2.8571428571428525E-2</v>
      </c>
      <c r="H81" s="19">
        <v>4.9980000000000002</v>
      </c>
      <c r="I81" s="140">
        <v>10.378</v>
      </c>
      <c r="J81" s="214">
        <f t="shared" si="58"/>
        <v>6.2816028217191138E-4</v>
      </c>
      <c r="K81" s="215">
        <f t="shared" si="59"/>
        <v>1.3092249900243818E-3</v>
      </c>
      <c r="L81" s="52">
        <f t="shared" si="72"/>
        <v>1.0764305722288914</v>
      </c>
      <c r="N81" s="40">
        <f t="shared" si="69"/>
        <v>3.1733333333333338</v>
      </c>
      <c r="O81" s="143">
        <f t="shared" si="79"/>
        <v>6.4061728395061737</v>
      </c>
      <c r="P81" s="52">
        <f t="shared" si="71"/>
        <v>1.0187519452225335</v>
      </c>
    </row>
    <row r="82" spans="1:16" ht="20.100000000000001" customHeight="1" x14ac:dyDescent="0.25">
      <c r="A82" s="38" t="s">
        <v>177</v>
      </c>
      <c r="B82" s="19">
        <v>5.04</v>
      </c>
      <c r="C82" s="140">
        <v>9.6700000000000017</v>
      </c>
      <c r="D82" s="247">
        <f t="shared" si="55"/>
        <v>5.7843604207433619E-4</v>
      </c>
      <c r="E82" s="215">
        <f t="shared" si="56"/>
        <v>1.2435827529089806E-3</v>
      </c>
      <c r="F82" s="52">
        <f t="shared" si="66"/>
        <v>0.91865079365079394</v>
      </c>
      <c r="H82" s="19">
        <v>3.879</v>
      </c>
      <c r="I82" s="140">
        <v>9.9860000000000007</v>
      </c>
      <c r="J82" s="214">
        <f t="shared" si="58"/>
        <v>4.8752175561121334E-4</v>
      </c>
      <c r="K82" s="215">
        <f t="shared" si="59"/>
        <v>1.2597726681811022E-3</v>
      </c>
      <c r="L82" s="52">
        <f t="shared" si="67"/>
        <v>1.5743748388759993</v>
      </c>
      <c r="N82" s="40">
        <f t="shared" si="69"/>
        <v>7.6964285714285721</v>
      </c>
      <c r="O82" s="143">
        <f t="shared" si="70"/>
        <v>10.32678386763185</v>
      </c>
      <c r="P82" s="52">
        <f t="shared" si="71"/>
        <v>0.34176310113082026</v>
      </c>
    </row>
    <row r="83" spans="1:16" ht="20.100000000000001" customHeight="1" thickBot="1" x14ac:dyDescent="0.3">
      <c r="A83" s="8" t="s">
        <v>217</v>
      </c>
      <c r="B83" s="19">
        <v>75.67</v>
      </c>
      <c r="C83" s="140">
        <v>5.7</v>
      </c>
      <c r="D83" s="247">
        <f t="shared" si="55"/>
        <v>8.6845744650327419E-3</v>
      </c>
      <c r="E83" s="215">
        <f t="shared" si="56"/>
        <v>7.3303223284190157E-4</v>
      </c>
      <c r="F83" s="52">
        <f t="shared" si="66"/>
        <v>-0.92467292189771377</v>
      </c>
      <c r="H83" s="19">
        <v>53.830999999999996</v>
      </c>
      <c r="I83" s="140">
        <v>9.8640000000000008</v>
      </c>
      <c r="J83" s="214">
        <f t="shared" si="58"/>
        <v>6.7656054721080749E-3</v>
      </c>
      <c r="K83" s="215">
        <f t="shared" si="59"/>
        <v>1.244381894546204E-3</v>
      </c>
      <c r="L83" s="52">
        <f t="shared" si="67"/>
        <v>-0.81675985956047636</v>
      </c>
      <c r="N83" s="40">
        <f t="shared" ref="N83" si="80">(H83/B83)*10</f>
        <v>7.1139156865336322</v>
      </c>
      <c r="O83" s="143">
        <f t="shared" ref="O83" si="81">(I83/C83)*10</f>
        <v>17.305263157894736</v>
      </c>
      <c r="P83" s="52">
        <f t="shared" si="71"/>
        <v>1.4325932328173261</v>
      </c>
    </row>
    <row r="84" spans="1:16" ht="26.25" customHeight="1" thickBot="1" x14ac:dyDescent="0.3">
      <c r="A84" s="12" t="s">
        <v>18</v>
      </c>
      <c r="B84" s="17">
        <v>8713.149999999996</v>
      </c>
      <c r="C84" s="145">
        <v>7775.920000000001</v>
      </c>
      <c r="D84" s="243">
        <f>SUM(D63:D83)</f>
        <v>0.94960146445315452</v>
      </c>
      <c r="E84" s="244">
        <f>SUM(E63:E83)</f>
        <v>0.99294874432864522</v>
      </c>
      <c r="F84" s="57">
        <f>(C84-B84)/B84</f>
        <v>-0.10756500232407286</v>
      </c>
      <c r="G84" s="1"/>
      <c r="H84" s="17">
        <v>7956.5679999999993</v>
      </c>
      <c r="I84" s="145">
        <v>7926.8269999999993</v>
      </c>
      <c r="J84" s="255">
        <f t="shared" si="58"/>
        <v>1</v>
      </c>
      <c r="K84" s="244">
        <f t="shared" si="59"/>
        <v>1</v>
      </c>
      <c r="L84" s="57">
        <f>(I84-H84)/H84</f>
        <v>-3.7379181576780328E-3</v>
      </c>
      <c r="M84" s="1"/>
      <c r="N84" s="37">
        <f t="shared" ref="N84:O84" si="82">(H84/B84)*10</f>
        <v>9.1316779809827704</v>
      </c>
      <c r="O84" s="150">
        <f t="shared" si="82"/>
        <v>10.19406964063416</v>
      </c>
      <c r="P84" s="57">
        <f>(O84-N84)/N84</f>
        <v>0.1163413407551032</v>
      </c>
    </row>
  </sheetData>
  <mergeCells count="33"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20:L24 J18:K18 N19:N24 O19:P24 J19:K19 D63:E6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0" t="s">
        <v>3</v>
      </c>
      <c r="B4" s="348"/>
      <c r="C4" s="348"/>
      <c r="D4" s="341" t="s">
        <v>1</v>
      </c>
      <c r="E4" s="362"/>
      <c r="F4" s="342" t="s">
        <v>13</v>
      </c>
      <c r="G4" s="342"/>
      <c r="H4" s="363" t="s">
        <v>34</v>
      </c>
      <c r="I4" s="362"/>
      <c r="K4" s="341" t="s">
        <v>19</v>
      </c>
      <c r="L4" s="362"/>
      <c r="M4" s="342" t="s">
        <v>13</v>
      </c>
      <c r="N4" s="342"/>
      <c r="O4" s="363" t="s">
        <v>34</v>
      </c>
      <c r="P4" s="362"/>
      <c r="R4" s="341" t="s">
        <v>22</v>
      </c>
      <c r="S4" s="342"/>
      <c r="T4" s="69" t="s">
        <v>0</v>
      </c>
    </row>
    <row r="5" spans="1:20" x14ac:dyDescent="0.25">
      <c r="A5" s="349"/>
      <c r="B5" s="350"/>
      <c r="C5" s="350"/>
      <c r="D5" s="364" t="s">
        <v>40</v>
      </c>
      <c r="E5" s="365"/>
      <c r="F5" s="366" t="str">
        <f>D5</f>
        <v>jan - mar</v>
      </c>
      <c r="G5" s="366"/>
      <c r="H5" s="364" t="str">
        <f>F5</f>
        <v>jan - mar</v>
      </c>
      <c r="I5" s="365"/>
      <c r="K5" s="364" t="str">
        <f>D5</f>
        <v>jan - mar</v>
      </c>
      <c r="L5" s="365"/>
      <c r="M5" s="366" t="str">
        <f>D5</f>
        <v>jan - mar</v>
      </c>
      <c r="N5" s="366"/>
      <c r="O5" s="364" t="str">
        <f>D5</f>
        <v>jan - mar</v>
      </c>
      <c r="P5" s="365"/>
      <c r="R5" s="364" t="str">
        <f>D5</f>
        <v>jan - mar</v>
      </c>
      <c r="S5" s="366"/>
      <c r="T5" s="67" t="s">
        <v>35</v>
      </c>
    </row>
    <row r="6" spans="1:20" ht="15.75" thickBot="1" x14ac:dyDescent="0.3">
      <c r="A6" s="349"/>
      <c r="B6" s="350"/>
      <c r="C6" s="350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0" t="s">
        <v>2</v>
      </c>
      <c r="B23" s="348"/>
      <c r="C23" s="348"/>
      <c r="D23" s="341" t="s">
        <v>1</v>
      </c>
      <c r="E23" s="362"/>
      <c r="F23" s="342" t="s">
        <v>13</v>
      </c>
      <c r="G23" s="342"/>
      <c r="H23" s="363" t="s">
        <v>34</v>
      </c>
      <c r="I23" s="362"/>
      <c r="J23"/>
      <c r="K23" s="341" t="s">
        <v>19</v>
      </c>
      <c r="L23" s="362"/>
      <c r="M23" s="342" t="s">
        <v>13</v>
      </c>
      <c r="N23" s="342"/>
      <c r="O23" s="363" t="s">
        <v>34</v>
      </c>
      <c r="P23" s="362"/>
      <c r="Q23"/>
      <c r="R23" s="341" t="s">
        <v>22</v>
      </c>
      <c r="S23" s="342"/>
      <c r="T23" s="69" t="s">
        <v>0</v>
      </c>
    </row>
    <row r="24" spans="1:20" s="3" customFormat="1" ht="15" customHeight="1" x14ac:dyDescent="0.25">
      <c r="A24" s="349"/>
      <c r="B24" s="350"/>
      <c r="C24" s="350"/>
      <c r="D24" s="364" t="s">
        <v>40</v>
      </c>
      <c r="E24" s="365"/>
      <c r="F24" s="366" t="str">
        <f>D24</f>
        <v>jan - mar</v>
      </c>
      <c r="G24" s="366"/>
      <c r="H24" s="364" t="str">
        <f>F24</f>
        <v>jan - mar</v>
      </c>
      <c r="I24" s="365"/>
      <c r="J24"/>
      <c r="K24" s="364" t="str">
        <f>D24</f>
        <v>jan - mar</v>
      </c>
      <c r="L24" s="365"/>
      <c r="M24" s="366" t="str">
        <f>D24</f>
        <v>jan - mar</v>
      </c>
      <c r="N24" s="366"/>
      <c r="O24" s="364" t="str">
        <f>D24</f>
        <v>jan - mar</v>
      </c>
      <c r="P24" s="365"/>
      <c r="Q24"/>
      <c r="R24" s="364" t="str">
        <f>D24</f>
        <v>jan - mar</v>
      </c>
      <c r="S24" s="366"/>
      <c r="T24" s="67" t="s">
        <v>35</v>
      </c>
    </row>
    <row r="25" spans="1:20" ht="15.75" customHeight="1" thickBot="1" x14ac:dyDescent="0.3">
      <c r="A25" s="349"/>
      <c r="B25" s="350"/>
      <c r="C25" s="350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0" t="s">
        <v>2</v>
      </c>
      <c r="B42" s="348"/>
      <c r="C42" s="348"/>
      <c r="D42" s="341" t="s">
        <v>1</v>
      </c>
      <c r="E42" s="362"/>
      <c r="F42" s="342" t="s">
        <v>13</v>
      </c>
      <c r="G42" s="342"/>
      <c r="H42" s="363" t="s">
        <v>34</v>
      </c>
      <c r="I42" s="362"/>
      <c r="K42" s="341" t="s">
        <v>19</v>
      </c>
      <c r="L42" s="362"/>
      <c r="M42" s="342" t="s">
        <v>13</v>
      </c>
      <c r="N42" s="342"/>
      <c r="O42" s="363" t="s">
        <v>34</v>
      </c>
      <c r="P42" s="362"/>
      <c r="R42" s="341" t="s">
        <v>22</v>
      </c>
      <c r="S42" s="342"/>
      <c r="T42" s="69" t="s">
        <v>0</v>
      </c>
    </row>
    <row r="43" spans="1:20" ht="15" customHeight="1" x14ac:dyDescent="0.25">
      <c r="A43" s="349"/>
      <c r="B43" s="350"/>
      <c r="C43" s="350"/>
      <c r="D43" s="364" t="s">
        <v>40</v>
      </c>
      <c r="E43" s="365"/>
      <c r="F43" s="366" t="str">
        <f>D43</f>
        <v>jan - mar</v>
      </c>
      <c r="G43" s="366"/>
      <c r="H43" s="364" t="str">
        <f>F43</f>
        <v>jan - mar</v>
      </c>
      <c r="I43" s="365"/>
      <c r="K43" s="364" t="str">
        <f>D43</f>
        <v>jan - mar</v>
      </c>
      <c r="L43" s="365"/>
      <c r="M43" s="366" t="str">
        <f>D43</f>
        <v>jan - mar</v>
      </c>
      <c r="N43" s="366"/>
      <c r="O43" s="364" t="str">
        <f>D43</f>
        <v>jan - mar</v>
      </c>
      <c r="P43" s="365"/>
      <c r="R43" s="364" t="str">
        <f>D43</f>
        <v>jan - mar</v>
      </c>
      <c r="S43" s="366"/>
      <c r="T43" s="67" t="s">
        <v>35</v>
      </c>
    </row>
    <row r="44" spans="1:20" ht="15.75" customHeight="1" thickBot="1" x14ac:dyDescent="0.3">
      <c r="A44" s="349"/>
      <c r="B44" s="350"/>
      <c r="C44" s="350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K36"/>
  <sheetViews>
    <sheetView showGridLines="0" topLeftCell="F22" workbookViewId="0">
      <selection activeCell="T30" sqref="T30:U30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4" t="s">
        <v>48</v>
      </c>
    </row>
    <row r="2" spans="1:37" ht="15.75" thickBot="1" x14ac:dyDescent="0.3"/>
    <row r="3" spans="1:37" ht="22.5" customHeight="1" x14ac:dyDescent="0.25">
      <c r="A3" s="309" t="s">
        <v>3</v>
      </c>
      <c r="B3" s="311">
        <v>2007</v>
      </c>
      <c r="C3" s="307">
        <v>2008</v>
      </c>
      <c r="D3" s="307">
        <v>2009</v>
      </c>
      <c r="E3" s="307">
        <v>2010</v>
      </c>
      <c r="F3" s="307">
        <v>2011</v>
      </c>
      <c r="G3" s="307">
        <v>2012</v>
      </c>
      <c r="H3" s="307">
        <v>2013</v>
      </c>
      <c r="I3" s="307">
        <v>2014</v>
      </c>
      <c r="J3" s="307">
        <v>2015</v>
      </c>
      <c r="K3" s="307">
        <v>2016</v>
      </c>
      <c r="L3" s="315">
        <v>2017</v>
      </c>
      <c r="M3" s="307">
        <v>2018</v>
      </c>
      <c r="N3" s="307">
        <v>2019</v>
      </c>
      <c r="O3" s="317">
        <v>2020</v>
      </c>
      <c r="P3" s="319">
        <v>2021</v>
      </c>
      <c r="Q3" s="276" t="s">
        <v>49</v>
      </c>
      <c r="R3" s="321" t="s">
        <v>180</v>
      </c>
      <c r="S3" s="322"/>
      <c r="T3" s="313" t="s">
        <v>107</v>
      </c>
      <c r="U3" s="314"/>
    </row>
    <row r="4" spans="1:37" ht="31.5" customHeight="1" thickBot="1" x14ac:dyDescent="0.3">
      <c r="A4" s="310"/>
      <c r="B4" s="312"/>
      <c r="C4" s="308"/>
      <c r="D4" s="308"/>
      <c r="E4" s="308"/>
      <c r="F4" s="308"/>
      <c r="G4" s="308"/>
      <c r="H4" s="308"/>
      <c r="I4" s="308"/>
      <c r="J4" s="308"/>
      <c r="K4" s="308"/>
      <c r="L4" s="316"/>
      <c r="M4" s="308"/>
      <c r="N4" s="308"/>
      <c r="O4" s="318"/>
      <c r="P4" s="320"/>
      <c r="Q4" s="174" t="s">
        <v>132</v>
      </c>
      <c r="R4" s="127">
        <v>2021</v>
      </c>
      <c r="S4" s="266">
        <v>2022</v>
      </c>
      <c r="T4" s="274" t="s">
        <v>181</v>
      </c>
      <c r="U4" s="265" t="s">
        <v>182</v>
      </c>
    </row>
    <row r="5" spans="1:37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8"/>
      <c r="P5" s="101"/>
      <c r="Q5" s="175"/>
      <c r="R5" s="101"/>
      <c r="S5" s="101"/>
      <c r="T5" s="101"/>
      <c r="U5" s="101"/>
    </row>
    <row r="6" spans="1:37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9">
        <v>778040.99999999534</v>
      </c>
      <c r="M6" s="153">
        <v>800341.53700000001</v>
      </c>
      <c r="N6" s="153">
        <v>819402.33799999987</v>
      </c>
      <c r="O6" s="153">
        <v>856189.67600000137</v>
      </c>
      <c r="P6" s="280">
        <v>925952.67900000024</v>
      </c>
      <c r="Q6" s="100"/>
      <c r="R6" s="115">
        <v>761458.4040000001</v>
      </c>
      <c r="S6" s="147">
        <v>771749.88799999969</v>
      </c>
      <c r="T6" s="112">
        <v>922452.38900000008</v>
      </c>
      <c r="U6" s="147">
        <v>937728.63499999978</v>
      </c>
      <c r="AB6" s="101"/>
      <c r="AC6" s="101" t="s">
        <v>51</v>
      </c>
      <c r="AD6" s="101"/>
      <c r="AE6" s="101"/>
      <c r="AF6" s="101" t="s">
        <v>52</v>
      </c>
      <c r="AG6" s="101"/>
      <c r="AH6" s="101"/>
      <c r="AI6" s="101" t="s">
        <v>53</v>
      </c>
      <c r="AJ6" s="101"/>
      <c r="AK6" s="101"/>
    </row>
    <row r="7" spans="1:37" ht="27.95" customHeight="1" thickBot="1" x14ac:dyDescent="0.3">
      <c r="A7" s="114" t="s">
        <v>54</v>
      </c>
      <c r="B7" s="281"/>
      <c r="C7" s="282">
        <f t="shared" ref="C7:P7" si="0">(C6-B6)/B6</f>
        <v>-3.3593101694751756E-2</v>
      </c>
      <c r="D7" s="282">
        <f t="shared" si="0"/>
        <v>-5.547950654696842E-2</v>
      </c>
      <c r="E7" s="282">
        <f t="shared" si="0"/>
        <v>0.12935193655750571</v>
      </c>
      <c r="F7" s="282">
        <f t="shared" si="0"/>
        <v>6.9237346278111039E-2</v>
      </c>
      <c r="G7" s="282">
        <f t="shared" si="0"/>
        <v>7.0916851968766473E-2</v>
      </c>
      <c r="H7" s="282">
        <f t="shared" si="0"/>
        <v>2.4575136004574345E-2</v>
      </c>
      <c r="I7" s="282">
        <f t="shared" si="0"/>
        <v>7.6183269239540599E-3</v>
      </c>
      <c r="J7" s="282">
        <f t="shared" si="0"/>
        <v>1.2734814169037992E-2</v>
      </c>
      <c r="K7" s="282">
        <f t="shared" si="0"/>
        <v>-1.5716855363724046E-2</v>
      </c>
      <c r="L7" s="283">
        <f t="shared" si="0"/>
        <v>7.4681415362328071E-2</v>
      </c>
      <c r="M7" s="282">
        <f t="shared" si="0"/>
        <v>2.8662418818551721E-2</v>
      </c>
      <c r="N7" s="282">
        <f t="shared" si="0"/>
        <v>2.3815833764479301E-2</v>
      </c>
      <c r="O7" s="282">
        <f t="shared" si="0"/>
        <v>4.4895329551770828E-2</v>
      </c>
      <c r="P7" s="102">
        <f t="shared" si="0"/>
        <v>8.1480780433982658E-2</v>
      </c>
      <c r="R7" s="118"/>
      <c r="S7" s="284">
        <f>(S6-R6)/R6</f>
        <v>1.3515490729286886E-2</v>
      </c>
      <c r="U7" s="284">
        <f>(U6-T6)/T6</f>
        <v>1.6560470959981102E-2</v>
      </c>
      <c r="AB7" s="101"/>
      <c r="AC7" s="101">
        <v>2012</v>
      </c>
      <c r="AD7" s="101">
        <v>2013</v>
      </c>
      <c r="AE7" s="101"/>
      <c r="AF7" s="101">
        <v>2012</v>
      </c>
      <c r="AG7" s="101">
        <v>2013</v>
      </c>
      <c r="AH7" s="101"/>
      <c r="AI7" s="101">
        <v>2012</v>
      </c>
      <c r="AJ7" s="101">
        <v>2013</v>
      </c>
      <c r="AK7" s="101"/>
    </row>
    <row r="8" spans="1:37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9">
        <v>137205.92600000018</v>
      </c>
      <c r="M8" s="153">
        <v>154727.05100000001</v>
      </c>
      <c r="N8" s="153">
        <v>169208.33799999999</v>
      </c>
      <c r="O8" s="153">
        <v>166254.71299999979</v>
      </c>
      <c r="P8" s="280">
        <v>167736.79199999999</v>
      </c>
      <c r="Q8" s="100"/>
      <c r="R8" s="115">
        <v>139687.098</v>
      </c>
      <c r="S8" s="147">
        <v>159193.23000000004</v>
      </c>
      <c r="T8" s="112">
        <v>168798.28000000003</v>
      </c>
      <c r="U8" s="147">
        <v>192372.17100000003</v>
      </c>
      <c r="AB8" s="101" t="s">
        <v>56</v>
      </c>
      <c r="AC8" s="101"/>
      <c r="AD8" s="105"/>
      <c r="AE8" s="101"/>
      <c r="AF8" s="105"/>
      <c r="AG8" s="105"/>
      <c r="AH8" s="101"/>
      <c r="AI8" s="101"/>
      <c r="AJ8" s="105" t="e">
        <f>#REF!-#REF!</f>
        <v>#REF!</v>
      </c>
      <c r="AK8" s="101"/>
    </row>
    <row r="9" spans="1:37" ht="27.95" customHeight="1" thickBot="1" x14ac:dyDescent="0.3">
      <c r="A9" s="113" t="s">
        <v>54</v>
      </c>
      <c r="B9" s="116"/>
      <c r="C9" s="285">
        <f t="shared" ref="C9:P9" si="1">(C8-B8)/B8</f>
        <v>0.2704215924390953</v>
      </c>
      <c r="D9" s="285">
        <f t="shared" si="1"/>
        <v>-1.5727210912017519E-2</v>
      </c>
      <c r="E9" s="285">
        <f t="shared" si="1"/>
        <v>0.13141316724760313</v>
      </c>
      <c r="F9" s="285">
        <f t="shared" si="1"/>
        <v>-8.4685563002352207E-2</v>
      </c>
      <c r="G9" s="285">
        <f t="shared" si="1"/>
        <v>5.4407061581438577E-2</v>
      </c>
      <c r="H9" s="285">
        <f t="shared" si="1"/>
        <v>0.41712583925447455</v>
      </c>
      <c r="I9" s="285">
        <f t="shared" si="1"/>
        <v>2.250827194251357E-2</v>
      </c>
      <c r="J9" s="285">
        <f t="shared" si="1"/>
        <v>-6.7109981334913887E-2</v>
      </c>
      <c r="K9" s="285">
        <f t="shared" si="1"/>
        <v>-5.6223528896759203E-2</v>
      </c>
      <c r="L9" s="286">
        <f t="shared" si="1"/>
        <v>0.24516978481709314</v>
      </c>
      <c r="M9" s="285">
        <f t="shared" si="1"/>
        <v>0.12769947706194412</v>
      </c>
      <c r="N9" s="285">
        <f t="shared" si="1"/>
        <v>9.3592470782629861E-2</v>
      </c>
      <c r="O9" s="285">
        <f t="shared" si="1"/>
        <v>-1.7455552338089889E-2</v>
      </c>
      <c r="P9" s="287">
        <f t="shared" si="1"/>
        <v>8.9145081860037469E-3</v>
      </c>
      <c r="Q9" s="10"/>
      <c r="R9" s="116"/>
      <c r="S9" s="288">
        <f>(S8-R8)/R8</f>
        <v>0.13964161529076968</v>
      </c>
      <c r="T9" s="289"/>
      <c r="U9" s="288">
        <f>(U8-T8)/T8</f>
        <v>0.13965717541671632</v>
      </c>
      <c r="AB9" s="101" t="s">
        <v>57</v>
      </c>
      <c r="AC9" s="101"/>
      <c r="AD9" s="105"/>
      <c r="AE9" s="101"/>
      <c r="AF9" s="105"/>
      <c r="AG9" s="105"/>
      <c r="AH9" s="101"/>
      <c r="AI9" s="101"/>
      <c r="AJ9" s="105" t="e">
        <f>#REF!-#REF!</f>
        <v>#REF!</v>
      </c>
      <c r="AK9" s="101"/>
    </row>
    <row r="10" spans="1:37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90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154">
        <f>(P6-P8)</f>
        <v>758215.88700000022</v>
      </c>
      <c r="R10" s="117">
        <f>R6-R8</f>
        <v>621771.3060000001</v>
      </c>
      <c r="S10" s="140">
        <f>S6-S8</f>
        <v>612556.65799999959</v>
      </c>
      <c r="T10" s="119">
        <f>T6-T8</f>
        <v>753654.10900000005</v>
      </c>
      <c r="U10" s="140">
        <f>U6-U8</f>
        <v>745356.46399999969</v>
      </c>
      <c r="AB10" s="101" t="s">
        <v>59</v>
      </c>
      <c r="AC10" s="101"/>
      <c r="AD10" s="105"/>
      <c r="AE10" s="101"/>
      <c r="AF10" s="105"/>
      <c r="AG10" s="105"/>
      <c r="AH10" s="101"/>
      <c r="AI10" s="101"/>
      <c r="AJ10" s="105" t="e">
        <f>#REF!-#REF!</f>
        <v>#REF!</v>
      </c>
      <c r="AK10" s="101"/>
    </row>
    <row r="11" spans="1:37" ht="27.95" customHeight="1" thickBot="1" x14ac:dyDescent="0.3">
      <c r="A11" s="113" t="s">
        <v>54</v>
      </c>
      <c r="B11" s="116"/>
      <c r="C11" s="285">
        <f t="shared" ref="C11:P11" si="3">(C10-B10)/B10</f>
        <v>-6.9691981183973503E-2</v>
      </c>
      <c r="D11" s="285">
        <f t="shared" si="3"/>
        <v>-6.1925390197789032E-2</v>
      </c>
      <c r="E11" s="285">
        <f t="shared" si="3"/>
        <v>0.12900124529442691</v>
      </c>
      <c r="F11" s="285">
        <f t="shared" si="3"/>
        <v>9.5481248872617649E-2</v>
      </c>
      <c r="G11" s="285">
        <f t="shared" si="3"/>
        <v>7.3268823590907375E-2</v>
      </c>
      <c r="H11" s="285">
        <f t="shared" si="3"/>
        <v>-3.0364536906909986E-2</v>
      </c>
      <c r="I11" s="285">
        <f t="shared" si="3"/>
        <v>4.5726535271722896E-3</v>
      </c>
      <c r="J11" s="285">
        <f t="shared" si="3"/>
        <v>2.9358308786875894E-2</v>
      </c>
      <c r="K11" s="285">
        <f t="shared" si="3"/>
        <v>-8.0738147744113774E-3</v>
      </c>
      <c r="L11" s="286">
        <f t="shared" si="3"/>
        <v>4.4074177807781237E-2</v>
      </c>
      <c r="M11" s="285">
        <f t="shared" si="3"/>
        <v>7.4580998979543013E-3</v>
      </c>
      <c r="N11" s="285">
        <f t="shared" si="3"/>
        <v>7.093264013285863E-3</v>
      </c>
      <c r="O11" s="285">
        <f t="shared" si="3"/>
        <v>6.1121700600131258E-2</v>
      </c>
      <c r="P11" s="287">
        <f t="shared" si="3"/>
        <v>9.8967189172580669E-2</v>
      </c>
      <c r="Q11" s="10"/>
      <c r="R11" s="116"/>
      <c r="S11" s="288">
        <f>(S10-R10)/R10</f>
        <v>-1.4819995569239904E-2</v>
      </c>
      <c r="T11" s="289"/>
      <c r="U11" s="288">
        <f>(U10-T10)/T10</f>
        <v>-1.100988490729554E-2</v>
      </c>
      <c r="AB11" s="101" t="s">
        <v>60</v>
      </c>
      <c r="AC11" s="101"/>
      <c r="AD11" s="105"/>
      <c r="AE11" s="101"/>
      <c r="AF11" s="105"/>
      <c r="AG11" s="105"/>
      <c r="AH11" s="101"/>
      <c r="AI11" s="101"/>
      <c r="AJ11" s="105" t="e">
        <f>#REF!-#REF!</f>
        <v>#REF!</v>
      </c>
      <c r="AK11" s="101"/>
    </row>
    <row r="12" spans="1:37" ht="27.95" hidden="1" customHeight="1" thickBot="1" x14ac:dyDescent="0.3">
      <c r="A12" s="106" t="s">
        <v>61</v>
      </c>
      <c r="B12" s="291">
        <f>(B6/B8)</f>
        <v>9.4217210737695982</v>
      </c>
      <c r="C12" s="292">
        <f t="shared" ref="C12:S12" si="4">(C6/C8)</f>
        <v>7.1670824030294336</v>
      </c>
      <c r="D12" s="292">
        <f t="shared" si="4"/>
        <v>6.8776220200097287</v>
      </c>
      <c r="E12" s="292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103">
        <f t="shared" si="4"/>
        <v>5.451172047399826</v>
      </c>
      <c r="S12" s="293">
        <f t="shared" si="4"/>
        <v>4.8478813326420944</v>
      </c>
      <c r="T12" s="103">
        <f>T6/T8</f>
        <v>5.4648210218729716</v>
      </c>
      <c r="U12" s="293">
        <f>U6/U8</f>
        <v>4.8745545165157989</v>
      </c>
      <c r="AB12" s="101" t="s">
        <v>62</v>
      </c>
      <c r="AC12" s="101"/>
      <c r="AD12" s="105"/>
      <c r="AE12" s="101"/>
      <c r="AF12" s="105"/>
      <c r="AG12" s="105"/>
      <c r="AH12" s="101"/>
      <c r="AI12" s="101"/>
      <c r="AJ12" s="105" t="e">
        <f>#REF!-#REF!</f>
        <v>#REF!</v>
      </c>
      <c r="AK12" s="101"/>
    </row>
    <row r="13" spans="1:37" ht="30" customHeight="1" thickBot="1" x14ac:dyDescent="0.3">
      <c r="AB13" s="101" t="s">
        <v>63</v>
      </c>
      <c r="AC13" s="101"/>
      <c r="AD13" s="105"/>
      <c r="AE13" s="101"/>
      <c r="AF13" s="105"/>
      <c r="AG13" s="105"/>
      <c r="AH13" s="101"/>
      <c r="AI13" s="101"/>
      <c r="AJ13" s="105" t="e">
        <f>#REF!-#REF!</f>
        <v>#REF!</v>
      </c>
      <c r="AK13" s="101"/>
    </row>
    <row r="14" spans="1:37" ht="22.5" customHeight="1" x14ac:dyDescent="0.25">
      <c r="A14" s="309" t="s">
        <v>2</v>
      </c>
      <c r="B14" s="311">
        <v>2007</v>
      </c>
      <c r="C14" s="307">
        <v>2008</v>
      </c>
      <c r="D14" s="307">
        <v>2009</v>
      </c>
      <c r="E14" s="307">
        <v>2010</v>
      </c>
      <c r="F14" s="307">
        <v>2011</v>
      </c>
      <c r="G14" s="307">
        <v>2012</v>
      </c>
      <c r="H14" s="307">
        <v>2013</v>
      </c>
      <c r="I14" s="307">
        <v>2014</v>
      </c>
      <c r="J14" s="307">
        <v>2015</v>
      </c>
      <c r="K14" s="323">
        <v>2016</v>
      </c>
      <c r="L14" s="315">
        <v>2017</v>
      </c>
      <c r="M14" s="307">
        <v>2018</v>
      </c>
      <c r="N14" s="307">
        <v>2019</v>
      </c>
      <c r="O14" s="317">
        <v>2020</v>
      </c>
      <c r="P14" s="319">
        <v>2021</v>
      </c>
      <c r="Q14" s="128" t="s">
        <v>49</v>
      </c>
      <c r="R14" s="321" t="str">
        <f>R3</f>
        <v>jan-out</v>
      </c>
      <c r="S14" s="322"/>
      <c r="T14" s="313" t="s">
        <v>107</v>
      </c>
      <c r="U14" s="314"/>
      <c r="AB14" s="101" t="s">
        <v>64</v>
      </c>
      <c r="AC14" s="101"/>
      <c r="AD14" s="105"/>
      <c r="AE14" s="101"/>
      <c r="AF14" s="105"/>
      <c r="AG14" s="105"/>
      <c r="AH14" s="101"/>
      <c r="AI14" s="101"/>
      <c r="AJ14" s="105" t="e">
        <f>#REF!-#REF!</f>
        <v>#REF!</v>
      </c>
      <c r="AK14" s="101"/>
    </row>
    <row r="15" spans="1:37" ht="31.5" customHeight="1" thickBot="1" x14ac:dyDescent="0.3">
      <c r="A15" s="310"/>
      <c r="B15" s="312"/>
      <c r="C15" s="308"/>
      <c r="D15" s="308"/>
      <c r="E15" s="308"/>
      <c r="F15" s="308"/>
      <c r="G15" s="308"/>
      <c r="H15" s="308"/>
      <c r="I15" s="308"/>
      <c r="J15" s="308"/>
      <c r="K15" s="324"/>
      <c r="L15" s="316"/>
      <c r="M15" s="308"/>
      <c r="N15" s="308"/>
      <c r="O15" s="318"/>
      <c r="P15" s="320"/>
      <c r="Q15" s="129" t="str">
        <f>Q4</f>
        <v>2007/2021</v>
      </c>
      <c r="R15" s="127">
        <f>R4</f>
        <v>2021</v>
      </c>
      <c r="S15" s="266">
        <f>S4</f>
        <v>2022</v>
      </c>
      <c r="T15" s="264" t="str">
        <f>T4</f>
        <v>nov 20 a out 2021</v>
      </c>
      <c r="U15" s="265" t="str">
        <f>U4</f>
        <v>nov 21 a out 2022</v>
      </c>
      <c r="AB15" s="101" t="s">
        <v>65</v>
      </c>
      <c r="AC15" s="101"/>
      <c r="AD15" s="105"/>
      <c r="AE15" s="101"/>
      <c r="AF15" s="105"/>
      <c r="AG15" s="105"/>
      <c r="AH15" s="101"/>
      <c r="AI15" s="101"/>
      <c r="AJ15" s="105" t="e">
        <f>#REF!-#REF!</f>
        <v>#REF!</v>
      </c>
      <c r="AK15" s="101"/>
    </row>
    <row r="16" spans="1:37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8"/>
      <c r="Q16" s="294"/>
      <c r="AB16" s="101" t="s">
        <v>66</v>
      </c>
      <c r="AD16" s="105"/>
      <c r="AF16" s="105"/>
      <c r="AG16" s="105"/>
      <c r="AJ16" s="105" t="e">
        <f>#REF!-#REF!</f>
        <v>#REF!</v>
      </c>
    </row>
    <row r="17" spans="1:37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9">
        <v>442364.451999999</v>
      </c>
      <c r="M17" s="153">
        <v>454202.09499999997</v>
      </c>
      <c r="N17" s="153">
        <v>454929.95199999987</v>
      </c>
      <c r="O17" s="153">
        <v>393954.14199999906</v>
      </c>
      <c r="P17" s="280">
        <v>427968.65799999994</v>
      </c>
      <c r="Q17" s="100"/>
      <c r="R17" s="115">
        <v>349207.2350000001</v>
      </c>
      <c r="S17" s="147">
        <v>341154.49500000017</v>
      </c>
      <c r="T17" s="112">
        <v>425929.97600000002</v>
      </c>
      <c r="U17" s="147">
        <v>421593.1500000002</v>
      </c>
      <c r="AB17" s="101" t="s">
        <v>67</v>
      </c>
      <c r="AC17" s="101"/>
      <c r="AD17" s="105"/>
      <c r="AE17" s="101"/>
      <c r="AF17" s="105"/>
      <c r="AG17" s="105"/>
      <c r="AH17" s="101"/>
      <c r="AI17" s="101"/>
      <c r="AJ17" s="105" t="e">
        <f>#REF!-#REF!</f>
        <v>#REF!</v>
      </c>
      <c r="AK17" s="101"/>
    </row>
    <row r="18" spans="1:37" ht="27.75" customHeight="1" thickBot="1" x14ac:dyDescent="0.3">
      <c r="A18" s="114" t="s">
        <v>54</v>
      </c>
      <c r="B18" s="281"/>
      <c r="C18" s="282">
        <f t="shared" ref="C18:P18" si="5">(C17-B17)/B17</f>
        <v>-5.4332489679479568E-2</v>
      </c>
      <c r="D18" s="282">
        <f t="shared" si="5"/>
        <v>-7.2127077537654183E-2</v>
      </c>
      <c r="E18" s="282">
        <f t="shared" si="5"/>
        <v>0.12182444539758823</v>
      </c>
      <c r="F18" s="282">
        <f t="shared" si="5"/>
        <v>1.2510259696368252E-2</v>
      </c>
      <c r="G18" s="282">
        <f t="shared" si="5"/>
        <v>3.8557547808706294E-2</v>
      </c>
      <c r="H18" s="282">
        <f t="shared" si="5"/>
        <v>3.7801022123911316E-3</v>
      </c>
      <c r="I18" s="282">
        <f t="shared" si="5"/>
        <v>-1.5821591729182263E-3</v>
      </c>
      <c r="J18" s="282">
        <f t="shared" si="5"/>
        <v>3.6697642720653331E-2</v>
      </c>
      <c r="K18" s="295">
        <f t="shared" si="5"/>
        <v>2.2227281971553901E-2</v>
      </c>
      <c r="L18" s="283">
        <f t="shared" si="5"/>
        <v>2.5737437820711511E-2</v>
      </c>
      <c r="M18" s="282">
        <f t="shared" si="5"/>
        <v>2.6759932780496109E-2</v>
      </c>
      <c r="N18" s="282">
        <f t="shared" si="5"/>
        <v>1.6024959109884815E-3</v>
      </c>
      <c r="O18" s="282">
        <f t="shared" si="5"/>
        <v>-0.13403340389423476</v>
      </c>
      <c r="P18" s="102">
        <f t="shared" si="5"/>
        <v>8.6341308222622926E-2</v>
      </c>
      <c r="R18" s="118"/>
      <c r="S18" s="284"/>
      <c r="U18" s="284">
        <f>(U17-T17)/T17</f>
        <v>-1.0182016397925058E-2</v>
      </c>
      <c r="AB18" s="101" t="s">
        <v>68</v>
      </c>
      <c r="AC18" s="101"/>
      <c r="AD18" s="105"/>
      <c r="AE18" s="101"/>
      <c r="AF18" s="105"/>
      <c r="AG18" s="105"/>
      <c r="AH18" s="101"/>
      <c r="AI18" s="101"/>
      <c r="AJ18" s="105" t="e">
        <f>#REF!-#REF!</f>
        <v>#REF!</v>
      </c>
      <c r="AK18" s="101"/>
    </row>
    <row r="19" spans="1:37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9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280">
        <v>165333.11300000001</v>
      </c>
      <c r="Q19" s="100"/>
      <c r="R19" s="115">
        <v>137560.81</v>
      </c>
      <c r="S19" s="147">
        <v>156816.609</v>
      </c>
      <c r="T19" s="112">
        <v>166307.98700000002</v>
      </c>
      <c r="U19" s="147">
        <v>189718.67600000004</v>
      </c>
      <c r="AB19" s="101" t="s">
        <v>69</v>
      </c>
      <c r="AC19" s="101"/>
      <c r="AD19" s="105"/>
      <c r="AE19" s="101"/>
      <c r="AF19" s="105"/>
      <c r="AG19" s="105"/>
      <c r="AH19" s="101"/>
      <c r="AI19" s="101"/>
      <c r="AJ19" s="105" t="e">
        <f>#REF!-#REF!</f>
        <v>#REF!</v>
      </c>
      <c r="AK19" s="101"/>
    </row>
    <row r="20" spans="1:37" ht="27.75" customHeight="1" thickBot="1" x14ac:dyDescent="0.3">
      <c r="A20" s="113" t="s">
        <v>54</v>
      </c>
      <c r="B20" s="116"/>
      <c r="C20" s="285">
        <f t="shared" ref="C20:P20" si="6">(C19-B19)/B19</f>
        <v>0.27026566048919176</v>
      </c>
      <c r="D20" s="285">
        <f t="shared" si="6"/>
        <v>-2.4010145087149853E-2</v>
      </c>
      <c r="E20" s="285">
        <f t="shared" si="6"/>
        <v>0.14006023199087436</v>
      </c>
      <c r="F20" s="285">
        <f t="shared" si="6"/>
        <v>-8.8603238264779852E-2</v>
      </c>
      <c r="G20" s="285">
        <f t="shared" si="6"/>
        <v>5.702380925842114E-2</v>
      </c>
      <c r="H20" s="285">
        <f t="shared" si="6"/>
        <v>0.42203841205856046</v>
      </c>
      <c r="I20" s="285">
        <f t="shared" si="6"/>
        <v>2.2864466924753087E-2</v>
      </c>
      <c r="J20" s="285">
        <f t="shared" si="6"/>
        <v>-6.9050989193828793E-2</v>
      </c>
      <c r="K20" s="296">
        <f t="shared" si="6"/>
        <v>-5.6265682741884385E-2</v>
      </c>
      <c r="L20" s="286">
        <f t="shared" si="6"/>
        <v>0.24855590020796675</v>
      </c>
      <c r="M20" s="285">
        <f t="shared" si="6"/>
        <v>0.12649303974249151</v>
      </c>
      <c r="N20" s="285">
        <f t="shared" si="6"/>
        <v>9.3478917261994809E-2</v>
      </c>
      <c r="O20" s="285">
        <f t="shared" si="6"/>
        <v>-2.0256048630349952E-2</v>
      </c>
      <c r="P20" s="287">
        <f t="shared" si="6"/>
        <v>6.002496321448187E-3</v>
      </c>
      <c r="Q20" s="10"/>
      <c r="R20" s="116"/>
      <c r="S20" s="288">
        <f>(S19-R19)/R19</f>
        <v>0.13998026763581867</v>
      </c>
      <c r="T20" s="289"/>
      <c r="U20" s="288">
        <f>(U19-T19)/T19</f>
        <v>0.14076707572679603</v>
      </c>
    </row>
    <row r="21" spans="1:37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90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R21" s="117">
        <f>R17-R19</f>
        <v>211646.4250000001</v>
      </c>
      <c r="S21" s="140">
        <f>S17-S19</f>
        <v>184337.88600000017</v>
      </c>
      <c r="T21" s="119">
        <f>T17-T19</f>
        <v>259621.989</v>
      </c>
      <c r="U21" s="140">
        <f>U17-U19</f>
        <v>231874.47400000016</v>
      </c>
    </row>
    <row r="22" spans="1:37" ht="27.75" customHeight="1" thickBot="1" x14ac:dyDescent="0.3">
      <c r="A22" s="113" t="s">
        <v>54</v>
      </c>
      <c r="B22" s="116"/>
      <c r="C22" s="285">
        <f t="shared" ref="C22:P22" si="8">(C21-B21)/B21</f>
        <v>-0.11605990664243518</v>
      </c>
      <c r="D22" s="285">
        <f t="shared" si="8"/>
        <v>-8.5276349890891168E-2</v>
      </c>
      <c r="E22" s="285">
        <f t="shared" si="8"/>
        <v>0.1165072369632576</v>
      </c>
      <c r="F22" s="285">
        <f t="shared" si="8"/>
        <v>4.261497835533698E-2</v>
      </c>
      <c r="G22" s="285">
        <f t="shared" si="8"/>
        <v>3.3751501627664215E-2</v>
      </c>
      <c r="H22" s="285">
        <f t="shared" si="8"/>
        <v>-0.10752681486702027</v>
      </c>
      <c r="I22" s="285">
        <f t="shared" si="8"/>
        <v>-1.1948193852351347E-2</v>
      </c>
      <c r="J22" s="285">
        <f t="shared" si="8"/>
        <v>8.3117827023432511E-2</v>
      </c>
      <c r="K22" s="296">
        <f t="shared" si="8"/>
        <v>5.1842369912734339E-2</v>
      </c>
      <c r="L22" s="286">
        <f t="shared" si="8"/>
        <v>-4.9690555415814887E-2</v>
      </c>
      <c r="M22" s="285">
        <f t="shared" si="8"/>
        <v>-1.7597221367526766E-2</v>
      </c>
      <c r="N22" s="285">
        <f t="shared" si="8"/>
        <v>-4.5253732451977856E-2</v>
      </c>
      <c r="O22" s="285">
        <f t="shared" si="8"/>
        <v>-0.20049052687338559</v>
      </c>
      <c r="P22" s="287">
        <f t="shared" si="8"/>
        <v>0.14384557676441376</v>
      </c>
      <c r="Q22" s="10"/>
      <c r="R22" s="116"/>
      <c r="S22" s="288">
        <f>(S21-R21)/R21</f>
        <v>-0.12902905872376497</v>
      </c>
      <c r="T22" s="289"/>
      <c r="U22" s="288">
        <f>(U21-T21)/T21</f>
        <v>-0.10687659819137985</v>
      </c>
    </row>
    <row r="23" spans="1:37" ht="27.75" hidden="1" customHeight="1" thickBot="1" x14ac:dyDescent="0.3">
      <c r="A23" s="106" t="s">
        <v>61</v>
      </c>
      <c r="B23" s="291">
        <f>(B17/B19)</f>
        <v>6.2585733558796406</v>
      </c>
      <c r="C23" s="292">
        <f>(C17/C19)</f>
        <v>4.6592847997904316</v>
      </c>
      <c r="D23" s="292">
        <f>(D17/D19)</f>
        <v>4.4295790391714371</v>
      </c>
      <c r="E23" s="292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103">
        <f>(R17/R19)</f>
        <v>2.5385662893377852</v>
      </c>
      <c r="S23" s="293">
        <f>(S17/S19)</f>
        <v>2.1754997584471436</v>
      </c>
      <c r="T23" s="103">
        <f>T17/T19</f>
        <v>2.5610915247263497</v>
      </c>
      <c r="U23" s="293">
        <f>U17/U19</f>
        <v>2.2222016244726488</v>
      </c>
    </row>
    <row r="24" spans="1:37" ht="30" customHeight="1" thickBot="1" x14ac:dyDescent="0.3"/>
    <row r="25" spans="1:37" ht="22.5" customHeight="1" x14ac:dyDescent="0.25">
      <c r="A25" s="309" t="s">
        <v>15</v>
      </c>
      <c r="B25" s="311">
        <v>2007</v>
      </c>
      <c r="C25" s="307">
        <v>2008</v>
      </c>
      <c r="D25" s="307">
        <v>2009</v>
      </c>
      <c r="E25" s="307">
        <v>2010</v>
      </c>
      <c r="F25" s="307">
        <v>2011</v>
      </c>
      <c r="G25" s="307">
        <v>2012</v>
      </c>
      <c r="H25" s="307">
        <v>2013</v>
      </c>
      <c r="I25" s="307">
        <v>2014</v>
      </c>
      <c r="J25" s="307">
        <v>2015</v>
      </c>
      <c r="K25" s="323">
        <v>2016</v>
      </c>
      <c r="L25" s="315">
        <v>2017</v>
      </c>
      <c r="M25" s="307">
        <v>2018</v>
      </c>
      <c r="N25" s="307">
        <v>2019</v>
      </c>
      <c r="O25" s="317">
        <v>2020</v>
      </c>
      <c r="P25" s="319">
        <v>2021</v>
      </c>
      <c r="Q25" s="128" t="s">
        <v>49</v>
      </c>
      <c r="R25" s="321" t="str">
        <f>R14</f>
        <v>jan-out</v>
      </c>
      <c r="S25" s="322"/>
      <c r="T25" s="313" t="s">
        <v>107</v>
      </c>
      <c r="U25" s="314"/>
    </row>
    <row r="26" spans="1:37" ht="31.5" customHeight="1" thickBot="1" x14ac:dyDescent="0.3">
      <c r="A26" s="310"/>
      <c r="B26" s="312"/>
      <c r="C26" s="308"/>
      <c r="D26" s="308"/>
      <c r="E26" s="308"/>
      <c r="F26" s="308"/>
      <c r="G26" s="308"/>
      <c r="H26" s="308"/>
      <c r="I26" s="308"/>
      <c r="J26" s="308"/>
      <c r="K26" s="324"/>
      <c r="L26" s="316"/>
      <c r="M26" s="308"/>
      <c r="N26" s="308"/>
      <c r="O26" s="318"/>
      <c r="P26" s="320"/>
      <c r="Q26" s="129" t="str">
        <f>Q4</f>
        <v>2007/2021</v>
      </c>
      <c r="R26" s="127">
        <f>R4</f>
        <v>2021</v>
      </c>
      <c r="S26" s="266">
        <f>S4</f>
        <v>2022</v>
      </c>
      <c r="T26" s="264" t="str">
        <f>T4</f>
        <v>nov 20 a out 2021</v>
      </c>
      <c r="U26" s="265" t="str">
        <f>U4</f>
        <v>nov 21 a out 2022</v>
      </c>
    </row>
    <row r="27" spans="1:37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8"/>
      <c r="Q27" s="294"/>
    </row>
    <row r="28" spans="1:37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9">
        <v>335676.5479999996</v>
      </c>
      <c r="M28" s="153">
        <v>346139.44199999998</v>
      </c>
      <c r="N28" s="153">
        <v>364472.386</v>
      </c>
      <c r="O28" s="153">
        <v>462235.53400000004</v>
      </c>
      <c r="P28" s="280">
        <v>497984.02100000018</v>
      </c>
      <c r="Q28" s="100"/>
      <c r="R28" s="115">
        <v>412251.16899999999</v>
      </c>
      <c r="S28" s="147">
        <v>430595.39300000021</v>
      </c>
      <c r="T28" s="112">
        <v>496522.41300000012</v>
      </c>
      <c r="U28" s="147">
        <v>516135.48500000028</v>
      </c>
    </row>
    <row r="29" spans="1:37" ht="27.75" customHeight="1" thickBot="1" x14ac:dyDescent="0.3">
      <c r="A29" s="114" t="s">
        <v>54</v>
      </c>
      <c r="B29" s="281"/>
      <c r="C29" s="282">
        <f t="shared" ref="C29:P29" si="9">(C28-B28)/B28</f>
        <v>6.3491251811589565E-3</v>
      </c>
      <c r="D29" s="282">
        <f t="shared" si="9"/>
        <v>-2.5351041341628616E-2</v>
      </c>
      <c r="E29" s="282">
        <f t="shared" si="9"/>
        <v>0.14232124040801208</v>
      </c>
      <c r="F29" s="282">
        <f t="shared" si="9"/>
        <v>0.16522017339726491</v>
      </c>
      <c r="G29" s="282">
        <f t="shared" si="9"/>
        <v>0.11849348127885141</v>
      </c>
      <c r="H29" s="282">
        <f t="shared" si="9"/>
        <v>5.296421056115299E-2</v>
      </c>
      <c r="I29" s="282">
        <f t="shared" si="9"/>
        <v>1.9591998746035993E-2</v>
      </c>
      <c r="J29" s="282">
        <f t="shared" si="9"/>
        <v>-1.7803184510057374E-2</v>
      </c>
      <c r="K29" s="295">
        <f t="shared" si="9"/>
        <v>-6.6755691727534677E-2</v>
      </c>
      <c r="L29" s="283">
        <f t="shared" si="9"/>
        <v>0.14679340175955716</v>
      </c>
      <c r="M29" s="282">
        <f t="shared" si="9"/>
        <v>3.1169571012153018E-2</v>
      </c>
      <c r="N29" s="282">
        <f t="shared" si="9"/>
        <v>5.2964042161944717E-2</v>
      </c>
      <c r="O29" s="282">
        <f t="shared" si="9"/>
        <v>0.26823197519276548</v>
      </c>
      <c r="P29" s="102">
        <f t="shared" si="9"/>
        <v>7.7338249378292354E-2</v>
      </c>
      <c r="R29" s="118"/>
      <c r="S29" s="284">
        <f>(S28-R28)/R28</f>
        <v>4.4497688252765684E-2</v>
      </c>
      <c r="U29" s="284">
        <f>(U28-T28)/T28</f>
        <v>3.9500879490006337E-2</v>
      </c>
    </row>
    <row r="30" spans="1:37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9">
        <v>1027.2</v>
      </c>
      <c r="M30" s="153">
        <v>1322.664</v>
      </c>
      <c r="N30" s="153">
        <v>1463.875</v>
      </c>
      <c r="O30" s="153">
        <v>1908.0899999999986</v>
      </c>
      <c r="P30" s="280">
        <v>2403.679000000001</v>
      </c>
      <c r="Q30" s="100"/>
      <c r="R30" s="115">
        <v>2126.2880000000009</v>
      </c>
      <c r="S30" s="147">
        <v>2376.6210000000001</v>
      </c>
      <c r="T30" s="112">
        <v>2490.2930000000006</v>
      </c>
      <c r="U30" s="147">
        <v>2653.4949999999999</v>
      </c>
    </row>
    <row r="31" spans="1:37" ht="27.75" customHeight="1" thickBot="1" x14ac:dyDescent="0.3">
      <c r="A31" s="113" t="s">
        <v>54</v>
      </c>
      <c r="B31" s="116"/>
      <c r="C31" s="285">
        <f t="shared" ref="C31:P31" si="10">(C30-B30)/B30</f>
        <v>0.28740195099069604</v>
      </c>
      <c r="D31" s="285">
        <f t="shared" si="10"/>
        <v>0.87424480625071677</v>
      </c>
      <c r="E31" s="285">
        <f t="shared" si="10"/>
        <v>-0.35240240164564085</v>
      </c>
      <c r="F31" s="285">
        <f t="shared" si="10"/>
        <v>0.30120319844880566</v>
      </c>
      <c r="G31" s="285">
        <f t="shared" si="10"/>
        <v>-0.12612648022085726</v>
      </c>
      <c r="H31" s="285">
        <f t="shared" si="10"/>
        <v>7.1660651760911652E-3</v>
      </c>
      <c r="I31" s="285">
        <f t="shared" si="10"/>
        <v>-1.9460888913914301E-2</v>
      </c>
      <c r="J31" s="285">
        <f t="shared" si="10"/>
        <v>0.17146393140729888</v>
      </c>
      <c r="K31" s="296">
        <f t="shared" si="10"/>
        <v>-5.2106064729437615E-2</v>
      </c>
      <c r="L31" s="286">
        <f t="shared" si="10"/>
        <v>-8.4124648923364909E-2</v>
      </c>
      <c r="M31" s="285">
        <f t="shared" si="10"/>
        <v>0.28764018691588777</v>
      </c>
      <c r="N31" s="285">
        <f t="shared" si="10"/>
        <v>0.10676256403742751</v>
      </c>
      <c r="O31" s="285">
        <f t="shared" si="10"/>
        <v>0.30345145589616501</v>
      </c>
      <c r="P31" s="287">
        <f t="shared" si="10"/>
        <v>0.25973041103931305</v>
      </c>
      <c r="Q31" s="10"/>
      <c r="R31" s="116"/>
      <c r="S31" s="288">
        <f>(S30-R30)/R30</f>
        <v>0.11773240501757008</v>
      </c>
      <c r="T31" s="289"/>
      <c r="U31" s="288">
        <f>(U30-T30)/T30</f>
        <v>6.5535260308726431E-2</v>
      </c>
    </row>
    <row r="32" spans="1:37" ht="27.75" customHeight="1" x14ac:dyDescent="0.25">
      <c r="A32" s="8" t="s">
        <v>58</v>
      </c>
      <c r="B32" s="19">
        <f>(B28-B30)</f>
        <v>203117.0239999998</v>
      </c>
      <c r="C32" s="154">
        <f t="shared" ref="C32:P32" si="11">(C28-C30)</f>
        <v>204244.86400000018</v>
      </c>
      <c r="D32" s="154">
        <f t="shared" si="11"/>
        <v>198400.41200000027</v>
      </c>
      <c r="E32" s="154">
        <f t="shared" si="11"/>
        <v>227324.11700000009</v>
      </c>
      <c r="F32" s="154">
        <f t="shared" si="11"/>
        <v>264760.33899999998</v>
      </c>
      <c r="G32" s="154">
        <f t="shared" si="11"/>
        <v>296419.00400000002</v>
      </c>
      <c r="H32" s="154">
        <f t="shared" si="11"/>
        <v>312165.44199999998</v>
      </c>
      <c r="I32" s="154">
        <f t="shared" si="11"/>
        <v>318321.61400000006</v>
      </c>
      <c r="J32" s="154">
        <f t="shared" si="11"/>
        <v>312463.31199999998</v>
      </c>
      <c r="K32" s="119">
        <f t="shared" si="11"/>
        <v>291587.27400000009</v>
      </c>
      <c r="L32" s="290">
        <f t="shared" si="11"/>
        <v>334649.34799999959</v>
      </c>
      <c r="M32" s="154">
        <f t="shared" si="11"/>
        <v>344816.77799999999</v>
      </c>
      <c r="N32" s="154">
        <f t="shared" si="11"/>
        <v>363008.511</v>
      </c>
      <c r="O32" s="154">
        <f t="shared" si="11"/>
        <v>460327.44400000002</v>
      </c>
      <c r="P32" s="154">
        <f t="shared" si="11"/>
        <v>495580.34200000018</v>
      </c>
      <c r="R32" s="117">
        <f>R28-R30</f>
        <v>410124.88099999999</v>
      </c>
      <c r="S32" s="140">
        <f>S28-S30</f>
        <v>428218.77200000023</v>
      </c>
      <c r="T32" s="119">
        <f>T28-T30</f>
        <v>494032.12000000011</v>
      </c>
      <c r="U32" s="140">
        <f>U28-U30</f>
        <v>513481.99000000028</v>
      </c>
    </row>
    <row r="33" spans="1:21" ht="27.75" customHeight="1" thickBot="1" x14ac:dyDescent="0.3">
      <c r="A33" s="113" t="s">
        <v>54</v>
      </c>
      <c r="B33" s="116"/>
      <c r="C33" s="285">
        <f t="shared" ref="C33:P33" si="12">(C32-B32)/B32</f>
        <v>5.5526611102788507E-3</v>
      </c>
      <c r="D33" s="285">
        <f t="shared" si="12"/>
        <v>-2.8614927619427914E-2</v>
      </c>
      <c r="E33" s="285">
        <f t="shared" si="12"/>
        <v>0.14578450068944299</v>
      </c>
      <c r="F33" s="285">
        <f t="shared" si="12"/>
        <v>0.16468213973091064</v>
      </c>
      <c r="G33" s="285">
        <f t="shared" si="12"/>
        <v>0.11957480157177182</v>
      </c>
      <c r="H33" s="285">
        <f t="shared" si="12"/>
        <v>5.3122228290059179E-2</v>
      </c>
      <c r="I33" s="285">
        <f t="shared" si="12"/>
        <v>1.972086327223908E-2</v>
      </c>
      <c r="J33" s="285">
        <f t="shared" si="12"/>
        <v>-1.840372045864307E-2</v>
      </c>
      <c r="K33" s="296">
        <f t="shared" si="12"/>
        <v>-6.6811165337708145E-2</v>
      </c>
      <c r="L33" s="286">
        <f t="shared" si="12"/>
        <v>0.14768159600819714</v>
      </c>
      <c r="M33" s="285">
        <f t="shared" si="12"/>
        <v>3.038233918806384E-2</v>
      </c>
      <c r="N33" s="285">
        <f t="shared" si="12"/>
        <v>5.2757679326149283E-2</v>
      </c>
      <c r="O33" s="285">
        <f t="shared" si="12"/>
        <v>0.26808994844751732</v>
      </c>
      <c r="P33" s="287">
        <f t="shared" si="12"/>
        <v>7.6582220894047232E-2</v>
      </c>
      <c r="Q33" s="10"/>
      <c r="R33" s="116"/>
      <c r="S33" s="288">
        <f>(S32-R32)/R32</f>
        <v>4.4118003657525565E-2</v>
      </c>
      <c r="T33" s="289"/>
      <c r="U33" s="288">
        <f>(U32-T32)/T32</f>
        <v>3.9369646653744227E-2</v>
      </c>
    </row>
    <row r="34" spans="1:21" ht="27.75" hidden="1" customHeight="1" thickBot="1" x14ac:dyDescent="0.3">
      <c r="A34" s="106" t="s">
        <v>61</v>
      </c>
      <c r="B34" s="291">
        <f>(B28/B30)</f>
        <v>353.87571164253228</v>
      </c>
      <c r="C34" s="292">
        <f>(C28/C30)</f>
        <v>276.62107592758815</v>
      </c>
      <c r="D34" s="292">
        <f>(D28/D30)</f>
        <v>143.84910802293385</v>
      </c>
      <c r="E34" s="292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3">
        <f>(R28/R30)</f>
        <v>193.88303418915962</v>
      </c>
      <c r="S34" s="293">
        <f>(S28/S30)</f>
        <v>181.17966348021002</v>
      </c>
    </row>
    <row r="36" spans="1:21" x14ac:dyDescent="0.25">
      <c r="A36" s="3" t="s">
        <v>70</v>
      </c>
    </row>
  </sheetData>
  <mergeCells count="54"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  <mergeCell ref="A25:A26"/>
    <mergeCell ref="B25:B26"/>
    <mergeCell ref="C25:C26"/>
    <mergeCell ref="D25:D26"/>
    <mergeCell ref="E25:E26"/>
    <mergeCell ref="F25:F26"/>
    <mergeCell ref="M14:M15"/>
    <mergeCell ref="N14:N15"/>
    <mergeCell ref="O14:O15"/>
    <mergeCell ref="P14:P15"/>
    <mergeCell ref="F14:F15"/>
    <mergeCell ref="R14:S14"/>
    <mergeCell ref="T14:U14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F3:F4"/>
    <mergeCell ref="A3:A4"/>
    <mergeCell ref="B3:B4"/>
    <mergeCell ref="C3:C4"/>
    <mergeCell ref="D3:D4"/>
    <mergeCell ref="E3:E4"/>
  </mergeCells>
  <conditionalFormatting sqref="R12:S12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B12:P12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B23:P23">
    <cfRule type="cellIs" dxfId="15" priority="61" operator="greaterThan">
      <formula>0</formula>
    </cfRule>
    <cfRule type="cellIs" dxfId="14" priority="62" operator="lessThan">
      <formula>0</formula>
    </cfRule>
  </conditionalFormatting>
  <conditionalFormatting sqref="R23:S23">
    <cfRule type="cellIs" dxfId="13" priority="63" operator="greaterThan">
      <formula>0</formula>
    </cfRule>
    <cfRule type="cellIs" dxfId="12" priority="64" operator="lessThan">
      <formula>0</formula>
    </cfRule>
  </conditionalFormatting>
  <conditionalFormatting sqref="R34:S34">
    <cfRule type="cellIs" dxfId="11" priority="59" operator="greaterThan">
      <formula>0</formula>
    </cfRule>
    <cfRule type="cellIs" dxfId="10" priority="60" operator="lessThan">
      <formula>0</formula>
    </cfRule>
  </conditionalFormatting>
  <conditionalFormatting sqref="B34:P34">
    <cfRule type="cellIs" dxfId="9" priority="57" operator="greaterThan">
      <formula>0</formula>
    </cfRule>
    <cfRule type="cellIs" dxfId="8" priority="58" operator="lessThan">
      <formula>0</formula>
    </cfRule>
  </conditionalFormatting>
  <conditionalFormatting sqref="T12:U12">
    <cfRule type="cellIs" dxfId="7" priority="40" operator="greaterThan">
      <formula>0</formula>
    </cfRule>
    <cfRule type="cellIs" dxfId="6" priority="41" operator="lessThan">
      <formula>0</formula>
    </cfRule>
  </conditionalFormatting>
  <conditionalFormatting sqref="T23:U23">
    <cfRule type="cellIs" dxfId="5" priority="38" operator="greaterThan">
      <formula>0</formula>
    </cfRule>
    <cfRule type="cellIs" dxfId="4" priority="39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5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4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3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2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1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50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9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8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7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6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5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9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70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1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2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3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4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4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3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2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7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4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3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2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1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30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9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8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7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6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5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4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3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6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5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4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1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20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9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8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7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3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2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1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10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9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8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7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6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5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4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3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2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  <x14:conditionalFormatting xmlns:xm="http://schemas.microsoft.com/office/excel/2006/main">
          <x14:cfRule type="iconSet" priority="1" id="{AA5DD05D-83FC-402A-B43C-75002D81DA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W68"/>
  <sheetViews>
    <sheetView showGridLines="0" topLeftCell="AA45" workbookViewId="0">
      <selection activeCell="AS59" sqref="AS59:AT60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01"/>
  </cols>
  <sheetData>
    <row r="1" spans="1:49" ht="15.75" x14ac:dyDescent="0.25">
      <c r="A1" s="4" t="s">
        <v>99</v>
      </c>
    </row>
    <row r="3" spans="1:49" ht="15.75" thickBot="1" x14ac:dyDescent="0.3">
      <c r="O3" s="107" t="s">
        <v>1</v>
      </c>
      <c r="AE3" s="297">
        <v>1000</v>
      </c>
      <c r="AT3" s="297" t="s">
        <v>47</v>
      </c>
    </row>
    <row r="4" spans="1:49" ht="20.100000000000001" customHeight="1" x14ac:dyDescent="0.25">
      <c r="A4" s="330" t="s">
        <v>3</v>
      </c>
      <c r="B4" s="332" t="s">
        <v>72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7"/>
      <c r="O4" s="335" t="s">
        <v>131</v>
      </c>
      <c r="Q4" s="333" t="s">
        <v>3</v>
      </c>
      <c r="R4" s="325" t="s">
        <v>72</v>
      </c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7"/>
      <c r="AE4" s="328" t="s">
        <v>131</v>
      </c>
      <c r="AG4" s="325" t="s">
        <v>72</v>
      </c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7"/>
      <c r="AT4" s="328" t="s">
        <v>131</v>
      </c>
    </row>
    <row r="5" spans="1:49" ht="20.100000000000001" customHeight="1" thickBot="1" x14ac:dyDescent="0.3">
      <c r="A5" s="331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36"/>
      <c r="Q5" s="334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29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76">
        <v>2018</v>
      </c>
      <c r="AP5" s="135">
        <v>2019</v>
      </c>
      <c r="AQ5" s="176">
        <v>2020</v>
      </c>
      <c r="AR5" s="135">
        <v>2021</v>
      </c>
      <c r="AS5" s="133">
        <v>2022</v>
      </c>
      <c r="AT5" s="329"/>
      <c r="AW5" s="298"/>
    </row>
    <row r="6" spans="1:49" ht="3" customHeight="1" thickBot="1" x14ac:dyDescent="0.3">
      <c r="A6" s="299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300"/>
      <c r="Q6" s="299"/>
      <c r="R6" s="301">
        <v>2010</v>
      </c>
      <c r="S6" s="301">
        <v>2011</v>
      </c>
      <c r="T6" s="301">
        <v>2012</v>
      </c>
      <c r="U6" s="301"/>
      <c r="V6" s="301"/>
      <c r="W6" s="301"/>
      <c r="X6" s="301"/>
      <c r="Y6" s="301"/>
      <c r="Z6" s="298"/>
      <c r="AA6" s="298"/>
      <c r="AB6" s="298"/>
      <c r="AC6" s="298"/>
      <c r="AD6" s="301"/>
      <c r="AE6" s="302"/>
      <c r="AG6" s="301"/>
      <c r="AH6" s="301"/>
      <c r="AI6" s="301"/>
      <c r="AJ6" s="301"/>
      <c r="AK6" s="301"/>
      <c r="AL6" s="301"/>
      <c r="AM6" s="301"/>
      <c r="AN6" s="301"/>
      <c r="AO6" s="298"/>
      <c r="AP6" s="298"/>
      <c r="AQ6" s="298"/>
      <c r="AR6" s="298"/>
      <c r="AS6" s="301"/>
      <c r="AT6" s="300"/>
    </row>
    <row r="7" spans="1:49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12">
        <v>228321.50999999972</v>
      </c>
      <c r="O7" s="61">
        <f>IF(N7="","",(N7-M7)/M7)</f>
        <v>1.508481468860266E-3</v>
      </c>
      <c r="Q7" s="109" t="s">
        <v>73</v>
      </c>
      <c r="R7" s="115">
        <v>37448.925000000003</v>
      </c>
      <c r="S7" s="153">
        <v>38839.965999999986</v>
      </c>
      <c r="T7" s="153">
        <v>43280.928999999975</v>
      </c>
      <c r="U7" s="153">
        <v>45616.113000000012</v>
      </c>
      <c r="V7" s="153">
        <v>47446.346999999972</v>
      </c>
      <c r="W7" s="153">
        <v>44866.651000000042</v>
      </c>
      <c r="X7" s="153">
        <v>44731.008000000016</v>
      </c>
      <c r="Y7" s="153">
        <v>48635.341000000037</v>
      </c>
      <c r="Z7" s="153">
        <v>54050.858</v>
      </c>
      <c r="AA7" s="153">
        <v>57478.924000000043</v>
      </c>
      <c r="AB7" s="153">
        <v>63485.803999999982</v>
      </c>
      <c r="AC7" s="153">
        <v>59844.614000000096</v>
      </c>
      <c r="AD7" s="112">
        <v>63581.404999999999</v>
      </c>
      <c r="AE7" s="61">
        <f>IF(AD7="","",(AD7-AC7)/AC7)</f>
        <v>6.2441559068288029E-2</v>
      </c>
      <c r="AG7" s="124">
        <f t="shared" ref="AG7:AS22" si="0">(R7/B7)*10</f>
        <v>2.3028706152346192</v>
      </c>
      <c r="AH7" s="156">
        <f t="shared" si="0"/>
        <v>2.4812467982209876</v>
      </c>
      <c r="AI7" s="156">
        <f t="shared" si="0"/>
        <v>1.8094775204000828</v>
      </c>
      <c r="AJ7" s="156">
        <f t="shared" si="0"/>
        <v>2.1338999736865198</v>
      </c>
      <c r="AK7" s="156">
        <f t="shared" si="0"/>
        <v>2.4164760330275441</v>
      </c>
      <c r="AL7" s="156">
        <f t="shared" si="0"/>
        <v>2.4488229571883595</v>
      </c>
      <c r="AM7" s="156">
        <f t="shared" si="0"/>
        <v>2.7216164857245251</v>
      </c>
      <c r="AN7" s="156">
        <f t="shared" si="0"/>
        <v>2.5208020297717444</v>
      </c>
      <c r="AO7" s="156">
        <f t="shared" si="0"/>
        <v>2.5562518045408811</v>
      </c>
      <c r="AP7" s="156">
        <f t="shared" si="0"/>
        <v>2.6212769861937577</v>
      </c>
      <c r="AQ7" s="156">
        <f t="shared" si="0"/>
        <v>2.6565484355435616</v>
      </c>
      <c r="AR7" s="156">
        <f t="shared" si="0"/>
        <v>2.6250215536517025</v>
      </c>
      <c r="AS7" s="156">
        <f t="shared" si="0"/>
        <v>2.7847312765231838</v>
      </c>
      <c r="AT7" s="61">
        <f t="shared" ref="AT7:AT12" si="1">IF(AS7="","",(AS7-AR7)/AR7)</f>
        <v>6.0841299626399975E-2</v>
      </c>
      <c r="AW7"/>
    </row>
    <row r="8" spans="1:49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19">
        <v>247177.45999999996</v>
      </c>
      <c r="O8" s="52">
        <f t="shared" ref="O8:O23" si="2">IF(N8="","",(N8-M8)/M8)</f>
        <v>5.1075979822264805E-2</v>
      </c>
      <c r="Q8" s="109" t="s">
        <v>74</v>
      </c>
      <c r="R8" s="117">
        <v>39208.55799999999</v>
      </c>
      <c r="S8" s="154">
        <v>43534.874999999993</v>
      </c>
      <c r="T8" s="154">
        <v>46936.957999999977</v>
      </c>
      <c r="U8" s="154">
        <v>51921.968000000052</v>
      </c>
      <c r="V8" s="154">
        <v>51933.389000000017</v>
      </c>
      <c r="W8" s="154">
        <v>46937.144999999968</v>
      </c>
      <c r="X8" s="154">
        <v>48461.340000000011</v>
      </c>
      <c r="Y8" s="154">
        <v>48751.319999999949</v>
      </c>
      <c r="Z8" s="154">
        <v>57358.343000000001</v>
      </c>
      <c r="AA8" s="154">
        <v>60378.147999999928</v>
      </c>
      <c r="AB8" s="154">
        <v>54982.760999999962</v>
      </c>
      <c r="AC8" s="154">
        <v>61551.606000000007</v>
      </c>
      <c r="AD8" s="119">
        <v>68554.909999999974</v>
      </c>
      <c r="AE8" s="52">
        <f t="shared" ref="AE8:AE23" si="3">IF(AD8="","",(AD8-AC8)/AC8)</f>
        <v>0.11377938700738315</v>
      </c>
      <c r="AG8" s="125">
        <f t="shared" si="0"/>
        <v>2.425310433832923</v>
      </c>
      <c r="AH8" s="157">
        <f t="shared" si="0"/>
        <v>2.0249048429202356</v>
      </c>
      <c r="AI8" s="157">
        <f t="shared" si="0"/>
        <v>2.0389975961379729</v>
      </c>
      <c r="AJ8" s="157">
        <f t="shared" si="0"/>
        <v>1.9956838438488873</v>
      </c>
      <c r="AK8" s="157">
        <f t="shared" si="0"/>
        <v>2.3630989749879605</v>
      </c>
      <c r="AL8" s="157">
        <f t="shared" si="0"/>
        <v>2.4494538492006965</v>
      </c>
      <c r="AM8" s="157">
        <f t="shared" si="0"/>
        <v>2.5901294424956642</v>
      </c>
      <c r="AN8" s="157">
        <f t="shared" si="0"/>
        <v>2.5992361491655602</v>
      </c>
      <c r="AO8" s="157">
        <f t="shared" si="0"/>
        <v>2.332460682100173</v>
      </c>
      <c r="AP8" s="157">
        <f t="shared" si="0"/>
        <v>2.6676951908790461</v>
      </c>
      <c r="AQ8" s="157">
        <f t="shared" si="0"/>
        <v>2.5328122058281508</v>
      </c>
      <c r="AR8" s="157">
        <f t="shared" si="0"/>
        <v>2.6173670765159578</v>
      </c>
      <c r="AS8" s="157">
        <f t="shared" ref="AS8" si="4">(AD8/N8)*10</f>
        <v>2.7735097690541846</v>
      </c>
      <c r="AT8" s="52">
        <f t="shared" si="1"/>
        <v>5.9656398194659108E-2</v>
      </c>
      <c r="AW8"/>
    </row>
    <row r="9" spans="1:49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19">
        <v>285773.7800000002</v>
      </c>
      <c r="O9" s="52">
        <f t="shared" si="2"/>
        <v>-9.2173637689978993E-2</v>
      </c>
      <c r="Q9" s="109" t="s">
        <v>75</v>
      </c>
      <c r="R9" s="117">
        <v>51168.47700000005</v>
      </c>
      <c r="S9" s="154">
        <v>49454.935999999994</v>
      </c>
      <c r="T9" s="154">
        <v>57419.120999999985</v>
      </c>
      <c r="U9" s="154">
        <v>50259.945</v>
      </c>
      <c r="V9" s="154">
        <v>50881.621999999916</v>
      </c>
      <c r="W9" s="154">
        <v>62257.105999999985</v>
      </c>
      <c r="X9" s="154">
        <v>56423.886000000035</v>
      </c>
      <c r="Y9" s="154">
        <v>66075.244999999908</v>
      </c>
      <c r="Z9" s="154">
        <v>64577.565999999999</v>
      </c>
      <c r="AA9" s="154">
        <v>61804.521999999954</v>
      </c>
      <c r="AB9" s="154">
        <v>66953.59299999995</v>
      </c>
      <c r="AC9" s="154">
        <v>87119.218000000081</v>
      </c>
      <c r="AD9" s="119">
        <v>80017.363999999914</v>
      </c>
      <c r="AE9" s="52">
        <f t="shared" si="3"/>
        <v>-8.1518798756896091E-2</v>
      </c>
      <c r="AG9" s="125">
        <f t="shared" si="0"/>
        <v>2.0661463096406028</v>
      </c>
      <c r="AH9" s="157">
        <f t="shared" si="0"/>
        <v>2.1559066709824086</v>
      </c>
      <c r="AI9" s="157">
        <f t="shared" si="0"/>
        <v>1.8729560222737081</v>
      </c>
      <c r="AJ9" s="157">
        <f t="shared" si="0"/>
        <v>2.1697574591861963</v>
      </c>
      <c r="AK9" s="157">
        <f t="shared" si="0"/>
        <v>2.3469003959806871</v>
      </c>
      <c r="AL9" s="157">
        <f t="shared" si="0"/>
        <v>2.4085315499415931</v>
      </c>
      <c r="AM9" s="157">
        <f t="shared" si="0"/>
        <v>2.2613053774763308</v>
      </c>
      <c r="AN9" s="157">
        <f t="shared" si="0"/>
        <v>2.7452023741560456</v>
      </c>
      <c r="AO9" s="157">
        <f t="shared" si="0"/>
        <v>2.6591216085450871</v>
      </c>
      <c r="AP9" s="157">
        <f t="shared" si="0"/>
        <v>2.6691081028883996</v>
      </c>
      <c r="AQ9" s="157">
        <f t="shared" si="0"/>
        <v>2.6201465661466194</v>
      </c>
      <c r="AR9" s="157">
        <f t="shared" si="0"/>
        <v>2.7675430112669441</v>
      </c>
      <c r="AS9" s="157">
        <f t="shared" ref="AS9:AS14" si="5">(AD9/N9)*10</f>
        <v>2.8000246908586175</v>
      </c>
      <c r="AT9" s="52">
        <f t="shared" si="1"/>
        <v>1.1736648521608228E-2</v>
      </c>
      <c r="AW9"/>
    </row>
    <row r="10" spans="1:49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19">
        <v>263407.21000000031</v>
      </c>
      <c r="O10" s="52">
        <f t="shared" si="2"/>
        <v>-9.0051956127471064E-2</v>
      </c>
      <c r="Q10" s="109" t="s">
        <v>76</v>
      </c>
      <c r="R10" s="117">
        <v>46025.074999999961</v>
      </c>
      <c r="S10" s="154">
        <v>44904.889000000003</v>
      </c>
      <c r="T10" s="154">
        <v>48943.746000000036</v>
      </c>
      <c r="U10" s="154">
        <v>56740.441000000035</v>
      </c>
      <c r="V10" s="154">
        <v>53780.95900000001</v>
      </c>
      <c r="W10" s="154">
        <v>62171.204999999944</v>
      </c>
      <c r="X10" s="154">
        <v>54315.156000000032</v>
      </c>
      <c r="Y10" s="154">
        <v>53392.404000000024</v>
      </c>
      <c r="Z10" s="154">
        <v>64781.760000000002</v>
      </c>
      <c r="AA10" s="154">
        <v>61456.496999999916</v>
      </c>
      <c r="AB10" s="154">
        <v>59545.284999999967</v>
      </c>
      <c r="AC10" s="154">
        <v>77717.85199999997</v>
      </c>
      <c r="AD10" s="119">
        <v>72407.933000000019</v>
      </c>
      <c r="AE10" s="52">
        <f t="shared" si="3"/>
        <v>-6.8323028279267839E-2</v>
      </c>
      <c r="AG10" s="125">
        <f t="shared" si="0"/>
        <v>2.1373623046342565</v>
      </c>
      <c r="AH10" s="157">
        <f t="shared" si="0"/>
        <v>1.914916393362369</v>
      </c>
      <c r="AI10" s="157">
        <f t="shared" si="0"/>
        <v>1.9973139122548518</v>
      </c>
      <c r="AJ10" s="157">
        <f t="shared" si="0"/>
        <v>1.9220924791653282</v>
      </c>
      <c r="AK10" s="157">
        <f t="shared" si="0"/>
        <v>2.4713295046942929</v>
      </c>
      <c r="AL10" s="157">
        <f t="shared" si="0"/>
        <v>2.3496420729631899</v>
      </c>
      <c r="AM10" s="157">
        <f t="shared" si="0"/>
        <v>2.160770919794754</v>
      </c>
      <c r="AN10" s="157">
        <f t="shared" si="0"/>
        <v>2.3701981621070618</v>
      </c>
      <c r="AO10" s="157">
        <f t="shared" si="0"/>
        <v>2.3113364870552262</v>
      </c>
      <c r="AP10" s="157">
        <f t="shared" si="0"/>
        <v>2.5331995214428424</v>
      </c>
      <c r="AQ10" s="157">
        <f t="shared" si="0"/>
        <v>2.6830646061021386</v>
      </c>
      <c r="AR10" s="157">
        <f t="shared" si="0"/>
        <v>2.6847863200621807</v>
      </c>
      <c r="AS10" s="157">
        <f t="shared" si="5"/>
        <v>2.7488971543337759</v>
      </c>
      <c r="AT10" s="52">
        <f t="shared" si="1"/>
        <v>2.3879306070849773E-2</v>
      </c>
      <c r="AW10"/>
    </row>
    <row r="11" spans="1:49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19">
        <v>278365.15000000031</v>
      </c>
      <c r="O11" s="52">
        <f t="shared" si="2"/>
        <v>-3.3967913794162363E-2</v>
      </c>
      <c r="Q11" s="109" t="s">
        <v>77</v>
      </c>
      <c r="R11" s="117">
        <v>47205.19600000004</v>
      </c>
      <c r="S11" s="154">
        <v>52842.769000000008</v>
      </c>
      <c r="T11" s="154">
        <v>54431.923000000046</v>
      </c>
      <c r="U11" s="154">
        <v>55981.48</v>
      </c>
      <c r="V11" s="154">
        <v>55053.410000000054</v>
      </c>
      <c r="W11" s="154">
        <v>55267.650999999962</v>
      </c>
      <c r="X11" s="154">
        <v>56035.015999999938</v>
      </c>
      <c r="Y11" s="154">
        <v>66317.002000000022</v>
      </c>
      <c r="Z11" s="154">
        <v>64324.446000000004</v>
      </c>
      <c r="AA11" s="154">
        <v>68453.83000000006</v>
      </c>
      <c r="AB11" s="154">
        <v>58256.008000000045</v>
      </c>
      <c r="AC11" s="154">
        <v>77143.060999999987</v>
      </c>
      <c r="AD11" s="119">
        <v>76989.338999999964</v>
      </c>
      <c r="AE11" s="52">
        <f t="shared" si="3"/>
        <v>-1.9926873267321274E-3</v>
      </c>
      <c r="AG11" s="125">
        <f t="shared" si="0"/>
        <v>2.1262291584914967</v>
      </c>
      <c r="AH11" s="157">
        <f t="shared" si="0"/>
        <v>2.002429656596763</v>
      </c>
      <c r="AI11" s="157">
        <f t="shared" si="0"/>
        <v>1.8193057382846511</v>
      </c>
      <c r="AJ11" s="157">
        <f t="shared" si="0"/>
        <v>2.185868487837185</v>
      </c>
      <c r="AK11" s="157">
        <f t="shared" si="0"/>
        <v>2.3852155258597914</v>
      </c>
      <c r="AL11" s="157">
        <f t="shared" si="0"/>
        <v>2.5507512851796084</v>
      </c>
      <c r="AM11" s="157">
        <f t="shared" si="0"/>
        <v>2.366321896458973</v>
      </c>
      <c r="AN11" s="157">
        <f t="shared" si="0"/>
        <v>2.5482684497769559</v>
      </c>
      <c r="AO11" s="157">
        <f t="shared" si="0"/>
        <v>2.4539413651554569</v>
      </c>
      <c r="AP11" s="157">
        <f t="shared" si="0"/>
        <v>2.4313423085868151</v>
      </c>
      <c r="AQ11" s="157">
        <f t="shared" si="0"/>
        <v>2.5396170129380713</v>
      </c>
      <c r="AR11" s="157">
        <f t="shared" si="0"/>
        <v>2.6771552456955945</v>
      </c>
      <c r="AS11" s="157">
        <f t="shared" si="5"/>
        <v>2.7657678771929559</v>
      </c>
      <c r="AT11" s="52">
        <f t="shared" si="1"/>
        <v>3.3099549097810189E-2</v>
      </c>
      <c r="AW11"/>
    </row>
    <row r="12" spans="1:49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19">
        <v>255691.05999999982</v>
      </c>
      <c r="O12" s="52">
        <f t="shared" si="2"/>
        <v>-8.7468180273343479E-2</v>
      </c>
      <c r="Q12" s="109" t="s">
        <v>78</v>
      </c>
      <c r="R12" s="117">
        <v>45837.497000000039</v>
      </c>
      <c r="S12" s="154">
        <v>51105.701000000001</v>
      </c>
      <c r="T12" s="154">
        <v>50899.00499999999</v>
      </c>
      <c r="U12" s="154">
        <v>50438.382000000049</v>
      </c>
      <c r="V12" s="154">
        <v>52151.921999999926</v>
      </c>
      <c r="W12" s="154">
        <v>56091.163000000008</v>
      </c>
      <c r="X12" s="154">
        <v>52714.073000000055</v>
      </c>
      <c r="Y12" s="154">
        <v>64528.730000000025</v>
      </c>
      <c r="Z12" s="154">
        <v>62742.375</v>
      </c>
      <c r="AA12" s="154">
        <v>55571.388000000043</v>
      </c>
      <c r="AB12" s="154">
        <v>66351.210999999865</v>
      </c>
      <c r="AC12" s="154">
        <v>74866.905999999974</v>
      </c>
      <c r="AD12" s="119">
        <v>70372.333999999944</v>
      </c>
      <c r="AE12" s="52">
        <f t="shared" si="3"/>
        <v>-6.0034162490968046E-2</v>
      </c>
      <c r="AG12" s="125">
        <f t="shared" si="0"/>
        <v>2.1252476751168277</v>
      </c>
      <c r="AH12" s="157">
        <f t="shared" si="0"/>
        <v>1.7129022487361378</v>
      </c>
      <c r="AI12" s="157">
        <f t="shared" si="0"/>
        <v>2.0922422702776888</v>
      </c>
      <c r="AJ12" s="157">
        <f t="shared" si="0"/>
        <v>2.0813550369561726</v>
      </c>
      <c r="AK12" s="157">
        <f t="shared" si="0"/>
        <v>2.2743829617096525</v>
      </c>
      <c r="AL12" s="157">
        <f t="shared" si="0"/>
        <v>2.4641236916121563</v>
      </c>
      <c r="AM12" s="157">
        <f t="shared" si="0"/>
        <v>2.5007264402426213</v>
      </c>
      <c r="AN12" s="157">
        <f t="shared" si="0"/>
        <v>2.3116884391665402</v>
      </c>
      <c r="AO12" s="157">
        <f t="shared" si="0"/>
        <v>2.469446771188716</v>
      </c>
      <c r="AP12" s="157">
        <f t="shared" si="0"/>
        <v>2.5871582389737058</v>
      </c>
      <c r="AQ12" s="157">
        <f t="shared" si="0"/>
        <v>2.4550371392053902</v>
      </c>
      <c r="AR12" s="157">
        <f t="shared" si="0"/>
        <v>2.6719132835338306</v>
      </c>
      <c r="AS12" s="157">
        <f t="shared" si="5"/>
        <v>2.7522406923417657</v>
      </c>
      <c r="AT12" s="52">
        <f t="shared" si="1"/>
        <v>3.0063628674990277E-2</v>
      </c>
      <c r="AW12"/>
    </row>
    <row r="13" spans="1:49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19">
        <v>297559.68999999977</v>
      </c>
      <c r="O13" s="52">
        <f t="shared" si="2"/>
        <v>4.0652097428862638E-2</v>
      </c>
      <c r="Q13" s="109" t="s">
        <v>79</v>
      </c>
      <c r="R13" s="117">
        <v>54364.509000000027</v>
      </c>
      <c r="S13" s="154">
        <v>59788.318999999996</v>
      </c>
      <c r="T13" s="154">
        <v>62714.63899999993</v>
      </c>
      <c r="U13" s="154">
        <v>65018.055000000037</v>
      </c>
      <c r="V13" s="154">
        <v>69122.01800000004</v>
      </c>
      <c r="W13" s="154">
        <v>69013.110000000117</v>
      </c>
      <c r="X13" s="154">
        <v>62444.103999999985</v>
      </c>
      <c r="Y13" s="154">
        <v>64721.649999999972</v>
      </c>
      <c r="Z13" s="154">
        <v>68976.123999999996</v>
      </c>
      <c r="AA13" s="154">
        <v>78608.732000000018</v>
      </c>
      <c r="AB13" s="154">
        <v>87158.587</v>
      </c>
      <c r="AC13" s="154">
        <v>82708.234000000084</v>
      </c>
      <c r="AD13" s="119">
        <v>82293.442000000025</v>
      </c>
      <c r="AE13" s="52">
        <f t="shared" si="3"/>
        <v>-5.015123403554464E-3</v>
      </c>
      <c r="AG13" s="125">
        <f t="shared" si="0"/>
        <v>2.1864809384518056</v>
      </c>
      <c r="AH13" s="157">
        <f t="shared" si="0"/>
        <v>1.9843699011975713</v>
      </c>
      <c r="AI13" s="157">
        <f t="shared" si="0"/>
        <v>2.0751386502696381</v>
      </c>
      <c r="AJ13" s="157">
        <f t="shared" si="0"/>
        <v>2.3959707793373171</v>
      </c>
      <c r="AK13" s="157">
        <f t="shared" si="0"/>
        <v>2.4667140890976693</v>
      </c>
      <c r="AL13" s="157">
        <f t="shared" si="0"/>
        <v>2.5672378814237335</v>
      </c>
      <c r="AM13" s="157">
        <f t="shared" si="0"/>
        <v>2.490392697231901</v>
      </c>
      <c r="AN13" s="157">
        <f t="shared" si="0"/>
        <v>2.5511980707253517</v>
      </c>
      <c r="AO13" s="157">
        <f t="shared" si="0"/>
        <v>2.6795199171034727</v>
      </c>
      <c r="AP13" s="157">
        <f t="shared" si="0"/>
        <v>2.8518461439559442</v>
      </c>
      <c r="AQ13" s="157">
        <f t="shared" si="0"/>
        <v>2.6132072725214295</v>
      </c>
      <c r="AR13" s="157">
        <f t="shared" si="0"/>
        <v>2.892545599396791</v>
      </c>
      <c r="AS13" s="157">
        <f t="shared" si="5"/>
        <v>2.7656112291285186</v>
      </c>
      <c r="AT13" s="52">
        <f t="shared" ref="AT13" si="6">IF(AS13="","",(AS13-AR13)/AR13)</f>
        <v>-4.3883273713902091E-2</v>
      </c>
      <c r="AW13"/>
    </row>
    <row r="14" spans="1:49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233437.7699999997</v>
      </c>
      <c r="N14" s="119">
        <v>253905.48999999979</v>
      </c>
      <c r="O14" s="52">
        <f t="shared" si="2"/>
        <v>8.7679555883352189E-2</v>
      </c>
      <c r="Q14" s="109" t="s">
        <v>80</v>
      </c>
      <c r="R14" s="117">
        <v>39184.329000000012</v>
      </c>
      <c r="S14" s="154">
        <v>43186.20999999997</v>
      </c>
      <c r="T14" s="154">
        <v>48896.256000000016</v>
      </c>
      <c r="U14" s="154">
        <v>49231.409</v>
      </c>
      <c r="V14" s="154">
        <v>41790.908999999992</v>
      </c>
      <c r="W14" s="154">
        <v>45062.92500000001</v>
      </c>
      <c r="X14" s="154">
        <v>49976.91399999999</v>
      </c>
      <c r="Y14" s="154">
        <v>51045.44799999996</v>
      </c>
      <c r="Z14" s="154">
        <v>55934.430999999997</v>
      </c>
      <c r="AA14" s="154">
        <v>52837.047999999988</v>
      </c>
      <c r="AB14" s="154">
        <v>57801.853999999985</v>
      </c>
      <c r="AC14" s="154">
        <v>60956.922999999937</v>
      </c>
      <c r="AD14" s="119">
        <v>70722.344000000026</v>
      </c>
      <c r="AE14" s="52">
        <f t="shared" si="3"/>
        <v>0.16020200035359561</v>
      </c>
      <c r="AG14" s="125">
        <f t="shared" si="0"/>
        <v>2.0832788291969222</v>
      </c>
      <c r="AH14" s="157">
        <f t="shared" si="0"/>
        <v>1.9606577364996127</v>
      </c>
      <c r="AI14" s="157">
        <f t="shared" si="0"/>
        <v>2.0506870516373601</v>
      </c>
      <c r="AJ14" s="157">
        <f t="shared" si="0"/>
        <v>2.5521229628765663</v>
      </c>
      <c r="AK14" s="157">
        <f t="shared" si="0"/>
        <v>2.4829514836248197</v>
      </c>
      <c r="AL14" s="157">
        <f t="shared" si="0"/>
        <v>2.412171166961671</v>
      </c>
      <c r="AM14" s="157">
        <f t="shared" si="0"/>
        <v>2.3779229668109867</v>
      </c>
      <c r="AN14" s="157">
        <f t="shared" si="0"/>
        <v>2.3666568081945454</v>
      </c>
      <c r="AO14" s="157">
        <f t="shared" si="0"/>
        <v>2.5883883813196928</v>
      </c>
      <c r="AP14" s="157">
        <f t="shared" si="0"/>
        <v>2.692927129163496</v>
      </c>
      <c r="AQ14" s="157">
        <f t="shared" si="0"/>
        <v>2.6924100321383304</v>
      </c>
      <c r="AR14" s="157">
        <f t="shared" si="0"/>
        <v>2.6112707896412828</v>
      </c>
      <c r="AS14" s="157">
        <f t="shared" si="5"/>
        <v>2.7853806548255449</v>
      </c>
      <c r="AT14" s="52">
        <f t="shared" ref="AT14" si="7">IF(AS14="","",(AS14-AR14)/AR14)</f>
        <v>6.6676296412820524E-2</v>
      </c>
      <c r="AW14"/>
    </row>
    <row r="15" spans="1:49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280354.08000000031</v>
      </c>
      <c r="N15" s="119">
        <v>305513.92000000057</v>
      </c>
      <c r="O15" s="52">
        <f t="shared" si="2"/>
        <v>8.9743084887511648E-2</v>
      </c>
      <c r="Q15" s="109" t="s">
        <v>81</v>
      </c>
      <c r="R15" s="117">
        <v>64657.764999999978</v>
      </c>
      <c r="S15" s="154">
        <v>67014.460999999996</v>
      </c>
      <c r="T15" s="154">
        <v>62417.526999999995</v>
      </c>
      <c r="U15" s="154">
        <v>71596.117000000057</v>
      </c>
      <c r="V15" s="154">
        <v>76295.819000000003</v>
      </c>
      <c r="W15" s="154">
        <v>70793.574000000022</v>
      </c>
      <c r="X15" s="154">
        <v>69809.002000000037</v>
      </c>
      <c r="Y15" s="154">
        <v>71866.597999999954</v>
      </c>
      <c r="Z15" s="154">
        <v>67502.441000000006</v>
      </c>
      <c r="AA15" s="154">
        <v>79059.753999999943</v>
      </c>
      <c r="AB15" s="154">
        <v>84581.715000000026</v>
      </c>
      <c r="AC15" s="154">
        <v>88913.320999999909</v>
      </c>
      <c r="AD15" s="119">
        <v>91494.96099999985</v>
      </c>
      <c r="AE15" s="52">
        <f t="shared" si="3"/>
        <v>2.903546927462021E-2</v>
      </c>
      <c r="AG15" s="125">
        <f t="shared" si="0"/>
        <v>2.3402438787802988</v>
      </c>
      <c r="AH15" s="157">
        <f t="shared" si="0"/>
        <v>2.3010716250400503</v>
      </c>
      <c r="AI15" s="157">
        <f t="shared" si="0"/>
        <v>2.1104096683178226</v>
      </c>
      <c r="AJ15" s="157">
        <f t="shared" si="0"/>
        <v>2.4637385633402213</v>
      </c>
      <c r="AK15" s="157">
        <f t="shared" si="0"/>
        <v>2.6288264096656837</v>
      </c>
      <c r="AL15" s="157">
        <f t="shared" si="0"/>
        <v>2.843968041021137</v>
      </c>
      <c r="AM15" s="157">
        <f t="shared" si="0"/>
        <v>2.6652096442033595</v>
      </c>
      <c r="AN15" s="157">
        <f t="shared" si="0"/>
        <v>2.6833525804324183</v>
      </c>
      <c r="AO15" s="157">
        <f t="shared" si="0"/>
        <v>3.0726538461976149</v>
      </c>
      <c r="AP15" s="157">
        <f t="shared" si="0"/>
        <v>2.9712234274142202</v>
      </c>
      <c r="AQ15" s="157">
        <f t="shared" si="0"/>
        <v>2.8075519891125729</v>
      </c>
      <c r="AR15" s="157">
        <f t="shared" si="0"/>
        <v>3.171465205714139</v>
      </c>
      <c r="AS15" s="157">
        <f t="shared" ref="AS15" si="8">(AD15/N15)*10</f>
        <v>2.9947886171602156</v>
      </c>
      <c r="AT15" s="52">
        <f t="shared" ref="AT15" si="9">IF(AS15="","",(AS15-AR15)/AR15)</f>
        <v>-5.570819072383297E-2</v>
      </c>
      <c r="AW15"/>
    </row>
    <row r="16" spans="1:49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294277.01000000094</v>
      </c>
      <c r="N16" s="119">
        <v>300016.99000000022</v>
      </c>
      <c r="O16" s="52">
        <f t="shared" si="2"/>
        <v>1.9505363330962432E-2</v>
      </c>
      <c r="Q16" s="109" t="s">
        <v>82</v>
      </c>
      <c r="R16" s="117">
        <v>62505.198999999993</v>
      </c>
      <c r="S16" s="154">
        <v>72259.178000000014</v>
      </c>
      <c r="T16" s="154">
        <v>85069.483999999968</v>
      </c>
      <c r="U16" s="154">
        <v>87588.735000000001</v>
      </c>
      <c r="V16" s="154">
        <v>89099.010000000038</v>
      </c>
      <c r="W16" s="154">
        <v>82030.592000000048</v>
      </c>
      <c r="X16" s="154">
        <v>76031.939000000013</v>
      </c>
      <c r="Y16" s="154">
        <v>87843.296000000017</v>
      </c>
      <c r="Z16" s="154">
        <v>92024.978000000003</v>
      </c>
      <c r="AA16" s="154">
        <v>97269.096999999994</v>
      </c>
      <c r="AB16" s="154">
        <v>96078.873000000051</v>
      </c>
      <c r="AC16" s="154">
        <v>90636.668999999936</v>
      </c>
      <c r="AD16" s="119">
        <v>95315.855999999927</v>
      </c>
      <c r="AE16" s="52">
        <f t="shared" si="3"/>
        <v>5.1625760871684218E-2</v>
      </c>
      <c r="AG16" s="125">
        <f t="shared" si="0"/>
        <v>2.8617823721817981</v>
      </c>
      <c r="AH16" s="157">
        <f t="shared" si="0"/>
        <v>2.6823720233953323</v>
      </c>
      <c r="AI16" s="157">
        <f t="shared" si="0"/>
        <v>2.3776029173339523</v>
      </c>
      <c r="AJ16" s="157">
        <f t="shared" si="0"/>
        <v>2.8384834236201706</v>
      </c>
      <c r="AK16" s="157">
        <f t="shared" si="0"/>
        <v>2.9174959328967214</v>
      </c>
      <c r="AL16" s="157">
        <f t="shared" si="0"/>
        <v>2.9448790330469983</v>
      </c>
      <c r="AM16" s="157">
        <f t="shared" si="0"/>
        <v>3.0471368384839841</v>
      </c>
      <c r="AN16" s="157">
        <f t="shared" si="0"/>
        <v>2.81755682597454</v>
      </c>
      <c r="AO16" s="157">
        <f t="shared" si="0"/>
        <v>3.1437436429064385</v>
      </c>
      <c r="AP16" s="157">
        <f t="shared" si="0"/>
        <v>3.0244562846496557</v>
      </c>
      <c r="AQ16" s="157">
        <f t="shared" si="0"/>
        <v>2.9794887332109155</v>
      </c>
      <c r="AR16" s="157">
        <f t="shared" si="0"/>
        <v>3.0799779092495077</v>
      </c>
      <c r="AS16" s="157">
        <f t="shared" ref="AS16" si="10">(AD16/N16)*10</f>
        <v>3.1770152750349192</v>
      </c>
      <c r="AT16" s="52">
        <f t="shared" ref="AT16" si="11">IF(AS16="","",(AS16-AR16)/AR16)</f>
        <v>3.1505864212206788E-2</v>
      </c>
      <c r="AW16"/>
    </row>
    <row r="17" spans="1:49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318333.36000000016</v>
      </c>
      <c r="N17" s="119"/>
      <c r="O17" s="52" t="str">
        <f t="shared" si="2"/>
        <v/>
      </c>
      <c r="Q17" s="109" t="s">
        <v>83</v>
      </c>
      <c r="R17" s="117">
        <v>75798.92399999997</v>
      </c>
      <c r="S17" s="154">
        <v>78510.058999999979</v>
      </c>
      <c r="T17" s="154">
        <v>82860.765000000043</v>
      </c>
      <c r="U17" s="154">
        <v>82287.181999999913</v>
      </c>
      <c r="V17" s="154">
        <v>81224.970999999918</v>
      </c>
      <c r="W17" s="154">
        <v>82936.982000000047</v>
      </c>
      <c r="X17" s="154">
        <v>94068.771999999837</v>
      </c>
      <c r="Y17" s="154">
        <v>90812.540999999997</v>
      </c>
      <c r="Z17" s="154">
        <v>85853.54</v>
      </c>
      <c r="AA17" s="154">
        <v>81718.175000000017</v>
      </c>
      <c r="AB17" s="154">
        <v>93299.05299999984</v>
      </c>
      <c r="AC17" s="154">
        <v>97861.879000000015</v>
      </c>
      <c r="AD17" s="119"/>
      <c r="AE17" s="52" t="str">
        <f t="shared" si="3"/>
        <v/>
      </c>
      <c r="AG17" s="125">
        <f t="shared" si="0"/>
        <v>2.669050065963094</v>
      </c>
      <c r="AH17" s="157">
        <f t="shared" si="0"/>
        <v>2.3028660849619373</v>
      </c>
      <c r="AI17" s="157">
        <f t="shared" si="0"/>
        <v>2.6914981115024137</v>
      </c>
      <c r="AJ17" s="157">
        <f t="shared" si="0"/>
        <v>2.8730237814491453</v>
      </c>
      <c r="AK17" s="157">
        <f t="shared" si="0"/>
        <v>2.9620463358662326</v>
      </c>
      <c r="AL17" s="157">
        <f t="shared" si="0"/>
        <v>3.0321397672069845</v>
      </c>
      <c r="AM17" s="157">
        <f t="shared" si="0"/>
        <v>2.9828765998250821</v>
      </c>
      <c r="AN17" s="157">
        <f t="shared" si="0"/>
        <v>2.9654866008232301</v>
      </c>
      <c r="AO17" s="157">
        <f t="shared" si="0"/>
        <v>3.1309372530978496</v>
      </c>
      <c r="AP17" s="157">
        <f t="shared" si="0"/>
        <v>2.9865809904698848</v>
      </c>
      <c r="AQ17" s="157">
        <f t="shared" si="0"/>
        <v>2.92428611041833</v>
      </c>
      <c r="AR17" s="157">
        <f t="shared" si="0"/>
        <v>3.0741948943082802</v>
      </c>
      <c r="AS17" s="157"/>
      <c r="AT17" s="52"/>
      <c r="AW17"/>
    </row>
    <row r="18" spans="1:49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19"/>
      <c r="O18" s="52" t="str">
        <f t="shared" si="2"/>
        <v/>
      </c>
      <c r="Q18" s="109" t="s">
        <v>84</v>
      </c>
      <c r="R18" s="117">
        <v>50975.751000000069</v>
      </c>
      <c r="S18" s="154">
        <v>55476.897000000012</v>
      </c>
      <c r="T18" s="154">
        <v>59634.482000000025</v>
      </c>
      <c r="U18" s="154">
        <v>54113.734999999979</v>
      </c>
      <c r="V18" s="154">
        <v>57504.426999999996</v>
      </c>
      <c r="W18" s="154">
        <v>58105.801000000007</v>
      </c>
      <c r="X18" s="154">
        <v>58962.415000000001</v>
      </c>
      <c r="Y18" s="154">
        <v>64051.424999999981</v>
      </c>
      <c r="Z18" s="154">
        <v>62214.675000000003</v>
      </c>
      <c r="AA18" s="154">
        <v>64766.222999999991</v>
      </c>
      <c r="AB18" s="154">
        <v>67694.932000000001</v>
      </c>
      <c r="AC18" s="154">
        <v>68116.868000000133</v>
      </c>
      <c r="AD18" s="119"/>
      <c r="AE18" s="52" t="str">
        <f t="shared" si="3"/>
        <v/>
      </c>
      <c r="AG18" s="125">
        <f t="shared" si="0"/>
        <v>2.2548834482403852</v>
      </c>
      <c r="AH18" s="157">
        <f t="shared" si="0"/>
        <v>2.1516429593261281</v>
      </c>
      <c r="AI18" s="157">
        <f t="shared" si="0"/>
        <v>2.0069789019200899</v>
      </c>
      <c r="AJ18" s="157">
        <f t="shared" si="0"/>
        <v>2.825221445579241</v>
      </c>
      <c r="AK18" s="157">
        <f t="shared" si="0"/>
        <v>2.7760233480831014</v>
      </c>
      <c r="AL18" s="157">
        <f t="shared" si="0"/>
        <v>2.9152211882609924</v>
      </c>
      <c r="AM18" s="157">
        <f t="shared" si="0"/>
        <v>3.0734340293504063</v>
      </c>
      <c r="AN18" s="157">
        <f t="shared" si="0"/>
        <v>2.6629725829269866</v>
      </c>
      <c r="AO18" s="157">
        <f t="shared" si="0"/>
        <v>3.1881825143199927</v>
      </c>
      <c r="AP18" s="157">
        <f t="shared" si="0"/>
        <v>3.0273435971735125</v>
      </c>
      <c r="AQ18" s="157">
        <f t="shared" si="0"/>
        <v>2.9794259417924462</v>
      </c>
      <c r="AR18" s="157">
        <f t="shared" si="0"/>
        <v>2.8390637794244484</v>
      </c>
      <c r="AS18" s="157"/>
      <c r="AT18" s="52"/>
      <c r="AW18" s="105"/>
    </row>
    <row r="19" spans="1:49" ht="20.100000000000001" customHeight="1" thickBot="1" x14ac:dyDescent="0.3">
      <c r="A19" s="201" t="s">
        <v>180</v>
      </c>
      <c r="B19" s="167">
        <f>SUM(B7:B16)</f>
        <v>2156393.5299999993</v>
      </c>
      <c r="C19" s="168">
        <f t="shared" ref="C19:N19" si="12">SUM(C7:C16)</f>
        <v>2479852.14</v>
      </c>
      <c r="D19" s="168">
        <f t="shared" si="12"/>
        <v>2757682.1800000006</v>
      </c>
      <c r="E19" s="168">
        <f t="shared" si="12"/>
        <v>2562663.9099999988</v>
      </c>
      <c r="F19" s="168">
        <f t="shared" si="12"/>
        <v>2354802.4499999993</v>
      </c>
      <c r="G19" s="168">
        <f t="shared" si="12"/>
        <v>2325343.7099999995</v>
      </c>
      <c r="H19" s="168">
        <f t="shared" si="12"/>
        <v>2272296.86</v>
      </c>
      <c r="I19" s="168">
        <f t="shared" si="12"/>
        <v>2434811.9300000006</v>
      </c>
      <c r="J19" s="168">
        <f t="shared" si="12"/>
        <v>2482621.4</v>
      </c>
      <c r="K19" s="168">
        <f t="shared" si="12"/>
        <v>2475654.5</v>
      </c>
      <c r="L19" s="168">
        <f t="shared" si="12"/>
        <v>2605127.0299999993</v>
      </c>
      <c r="M19" s="168">
        <f t="shared" si="12"/>
        <v>2729765.1400000006</v>
      </c>
      <c r="N19" s="169">
        <f t="shared" si="12"/>
        <v>2715732.2600000007</v>
      </c>
      <c r="O19" s="61">
        <f t="shared" si="2"/>
        <v>-5.1406913343467657E-3</v>
      </c>
      <c r="P19" s="171"/>
      <c r="Q19" s="170"/>
      <c r="R19" s="167">
        <f>SUM(R7:R16)</f>
        <v>487605.53</v>
      </c>
      <c r="S19" s="168">
        <f t="shared" ref="S19:AD19" si="13">SUM(S7:S16)</f>
        <v>522931.30399999995</v>
      </c>
      <c r="T19" s="168">
        <f t="shared" si="13"/>
        <v>561009.58799999987</v>
      </c>
      <c r="U19" s="168">
        <f t="shared" si="13"/>
        <v>584392.64500000025</v>
      </c>
      <c r="V19" s="168">
        <f t="shared" si="13"/>
        <v>587555.40499999991</v>
      </c>
      <c r="W19" s="168">
        <f t="shared" si="13"/>
        <v>594491.12200000009</v>
      </c>
      <c r="X19" s="168">
        <f t="shared" si="13"/>
        <v>570942.43800000008</v>
      </c>
      <c r="Y19" s="168">
        <f t="shared" si="13"/>
        <v>623177.03399999987</v>
      </c>
      <c r="Z19" s="168">
        <f t="shared" si="13"/>
        <v>652273.32200000004</v>
      </c>
      <c r="AA19" s="168">
        <f t="shared" si="13"/>
        <v>672917.93999999983</v>
      </c>
      <c r="AB19" s="168">
        <f t="shared" si="13"/>
        <v>695195.69099999976</v>
      </c>
      <c r="AC19" s="168">
        <f t="shared" si="13"/>
        <v>761458.40399999986</v>
      </c>
      <c r="AD19" s="169">
        <f t="shared" si="13"/>
        <v>771749.88799999969</v>
      </c>
      <c r="AE19" s="61">
        <f t="shared" si="3"/>
        <v>1.3515490729287195E-2</v>
      </c>
      <c r="AG19" s="172">
        <f>(R19/B19)*10</f>
        <v>2.2612084631880722</v>
      </c>
      <c r="AH19" s="173">
        <f t="shared" si="0"/>
        <v>2.1087196916506477</v>
      </c>
      <c r="AI19" s="173">
        <f t="shared" si="0"/>
        <v>2.0343518628386676</v>
      </c>
      <c r="AJ19" s="173">
        <f t="shared" si="0"/>
        <v>2.2804107972160912</v>
      </c>
      <c r="AK19" s="173">
        <f t="shared" si="0"/>
        <v>2.4951367151839006</v>
      </c>
      <c r="AL19" s="173">
        <f t="shared" si="0"/>
        <v>2.5565731183885938</v>
      </c>
      <c r="AM19" s="173">
        <f t="shared" si="0"/>
        <v>2.5126225716828223</v>
      </c>
      <c r="AN19" s="173">
        <f t="shared" si="0"/>
        <v>2.5594462813396834</v>
      </c>
      <c r="AO19" s="173">
        <f t="shared" si="0"/>
        <v>2.6273572039619091</v>
      </c>
      <c r="AP19" s="173">
        <f t="shared" si="0"/>
        <v>2.7181415661999679</v>
      </c>
      <c r="AQ19" s="173">
        <f t="shared" si="0"/>
        <v>2.668567340457098</v>
      </c>
      <c r="AR19" s="173">
        <f t="shared" si="0"/>
        <v>2.7894648988007797</v>
      </c>
      <c r="AS19" s="156">
        <f t="shared" si="0"/>
        <v>2.8417745716950735</v>
      </c>
      <c r="AT19" s="61">
        <f t="shared" ref="AT19:AT23" si="14">IF(AS19="","",(AS19-AR19)/AR19)</f>
        <v>1.875258330613239E-2</v>
      </c>
      <c r="AW19" s="105"/>
    </row>
    <row r="20" spans="1:49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M20" si="15">SUM(E7:E9)</f>
        <v>705578.6</v>
      </c>
      <c r="F20" s="154">
        <f t="shared" si="15"/>
        <v>632916.85000000009</v>
      </c>
      <c r="G20" s="154">
        <f t="shared" si="15"/>
        <v>633325.84999999986</v>
      </c>
      <c r="H20" s="154">
        <f t="shared" si="15"/>
        <v>600973.71999999986</v>
      </c>
      <c r="I20" s="154">
        <f t="shared" si="15"/>
        <v>621189.68999999983</v>
      </c>
      <c r="J20" s="154">
        <f t="shared" si="15"/>
        <v>700212.19</v>
      </c>
      <c r="K20" s="154">
        <f t="shared" si="15"/>
        <v>677164.05</v>
      </c>
      <c r="L20" s="154">
        <f t="shared" si="15"/>
        <v>711594.16999999958</v>
      </c>
      <c r="M20" s="154">
        <f t="shared" si="15"/>
        <v>777932.75999999954</v>
      </c>
      <c r="N20" s="119">
        <f>IF(N9="","",SUM(N7:N9))</f>
        <v>761272.74999999988</v>
      </c>
      <c r="O20" s="61">
        <f t="shared" si="2"/>
        <v>-2.1415745494507352E-2</v>
      </c>
      <c r="Q20" s="109" t="s">
        <v>85</v>
      </c>
      <c r="R20" s="117">
        <f t="shared" ref="R20:AC20" si="16">SUM(R7:R9)</f>
        <v>127825.96000000005</v>
      </c>
      <c r="S20" s="154">
        <f t="shared" si="16"/>
        <v>131829.77699999997</v>
      </c>
      <c r="T20" s="154">
        <f t="shared" si="16"/>
        <v>147637.00799999994</v>
      </c>
      <c r="U20" s="154">
        <f t="shared" si="16"/>
        <v>147798.02600000007</v>
      </c>
      <c r="V20" s="154">
        <f t="shared" si="16"/>
        <v>150261.35799999989</v>
      </c>
      <c r="W20" s="154">
        <f t="shared" si="16"/>
        <v>154060.902</v>
      </c>
      <c r="X20" s="154">
        <f t="shared" si="16"/>
        <v>149616.23400000005</v>
      </c>
      <c r="Y20" s="154">
        <f t="shared" si="16"/>
        <v>163461.9059999999</v>
      </c>
      <c r="Z20" s="154">
        <f t="shared" si="16"/>
        <v>175986.76699999999</v>
      </c>
      <c r="AA20" s="154">
        <f t="shared" si="16"/>
        <v>179661.59399999992</v>
      </c>
      <c r="AB20" s="154">
        <f t="shared" si="16"/>
        <v>185422.15799999988</v>
      </c>
      <c r="AC20" s="154">
        <f t="shared" si="16"/>
        <v>208515.4380000002</v>
      </c>
      <c r="AD20" s="119">
        <f>IF(AD9="","",SUM(AD7:AD9))</f>
        <v>212153.67899999989</v>
      </c>
      <c r="AE20" s="61">
        <f t="shared" si="3"/>
        <v>1.7448305194552E-2</v>
      </c>
      <c r="AG20" s="124">
        <f t="shared" si="0"/>
        <v>2.2349763291863489</v>
      </c>
      <c r="AH20" s="156">
        <f t="shared" si="0"/>
        <v>2.1937846678638007</v>
      </c>
      <c r="AI20" s="156">
        <f t="shared" si="0"/>
        <v>1.9026467675130263</v>
      </c>
      <c r="AJ20" s="156">
        <f t="shared" si="0"/>
        <v>2.094706755562032</v>
      </c>
      <c r="AK20" s="156">
        <f t="shared" si="0"/>
        <v>2.3741089844582248</v>
      </c>
      <c r="AL20" s="156">
        <f t="shared" si="0"/>
        <v>2.4325693006214739</v>
      </c>
      <c r="AM20" s="156">
        <f t="shared" si="0"/>
        <v>2.4895636701052433</v>
      </c>
      <c r="AN20" s="156">
        <f t="shared" si="0"/>
        <v>2.6314330168615636</v>
      </c>
      <c r="AO20" s="156">
        <f t="shared" si="0"/>
        <v>2.5133348078387496</v>
      </c>
      <c r="AP20" s="156">
        <f t="shared" si="0"/>
        <v>2.6531472543470063</v>
      </c>
      <c r="AQ20" s="156">
        <f t="shared" si="0"/>
        <v>2.6057290210795294</v>
      </c>
      <c r="AR20" s="156">
        <f t="shared" si="0"/>
        <v>2.6803786743728382</v>
      </c>
      <c r="AS20" s="156">
        <f t="shared" si="0"/>
        <v>2.7868287548713639</v>
      </c>
      <c r="AT20" s="61">
        <f t="shared" si="14"/>
        <v>3.9714567764733186E-2</v>
      </c>
      <c r="AW20" s="105"/>
    </row>
    <row r="21" spans="1:49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M21" si="17">SUM(E10:E12)</f>
        <v>793642.10999999975</v>
      </c>
      <c r="F21" s="154">
        <f t="shared" si="17"/>
        <v>677732</v>
      </c>
      <c r="G21" s="154">
        <f t="shared" si="17"/>
        <v>708901.94999999972</v>
      </c>
      <c r="H21" s="154">
        <f t="shared" si="17"/>
        <v>698966.54999999958</v>
      </c>
      <c r="I21" s="154">
        <f t="shared" si="17"/>
        <v>764650.08000000054</v>
      </c>
      <c r="J21" s="154">
        <f t="shared" si="17"/>
        <v>796480.04999999993</v>
      </c>
      <c r="K21" s="154">
        <f t="shared" si="17"/>
        <v>738948.75000000023</v>
      </c>
      <c r="L21" s="154">
        <f t="shared" si="17"/>
        <v>721584.67999999924</v>
      </c>
      <c r="M21" s="154">
        <f t="shared" si="17"/>
        <v>857827.72000000044</v>
      </c>
      <c r="N21" s="119">
        <f>IF(N12="","",SUM(N10:N12))</f>
        <v>797463.42000000039</v>
      </c>
      <c r="O21" s="52">
        <f t="shared" si="2"/>
        <v>-7.0368791533106462E-2</v>
      </c>
      <c r="Q21" s="109" t="s">
        <v>86</v>
      </c>
      <c r="R21" s="117">
        <f t="shared" ref="R21:AC21" si="18">SUM(R10:R12)</f>
        <v>139067.76800000004</v>
      </c>
      <c r="S21" s="154">
        <f t="shared" si="18"/>
        <v>148853.359</v>
      </c>
      <c r="T21" s="154">
        <f t="shared" si="18"/>
        <v>154274.67400000006</v>
      </c>
      <c r="U21" s="154">
        <f t="shared" si="18"/>
        <v>163160.30300000007</v>
      </c>
      <c r="V21" s="154">
        <f t="shared" si="18"/>
        <v>160986.291</v>
      </c>
      <c r="W21" s="154">
        <f t="shared" si="18"/>
        <v>173530.01899999991</v>
      </c>
      <c r="X21" s="154">
        <f t="shared" si="18"/>
        <v>163064.24500000002</v>
      </c>
      <c r="Y21" s="154">
        <f t="shared" si="18"/>
        <v>184238.13600000006</v>
      </c>
      <c r="Z21" s="154">
        <f t="shared" si="18"/>
        <v>191848.58100000001</v>
      </c>
      <c r="AA21" s="154">
        <f t="shared" si="18"/>
        <v>185481.71500000003</v>
      </c>
      <c r="AB21" s="154">
        <f t="shared" si="18"/>
        <v>184152.50399999987</v>
      </c>
      <c r="AC21" s="154">
        <f t="shared" si="18"/>
        <v>229727.8189999999</v>
      </c>
      <c r="AD21" s="119">
        <f>IF(AD12="","",SUM(AD10:AD12))</f>
        <v>219769.60599999994</v>
      </c>
      <c r="AE21" s="52">
        <f t="shared" si="3"/>
        <v>-4.3347875948798194E-2</v>
      </c>
      <c r="AG21" s="125">
        <f t="shared" si="0"/>
        <v>2.1295761374124362</v>
      </c>
      <c r="AH21" s="157">
        <f t="shared" si="0"/>
        <v>1.8682540841014164</v>
      </c>
      <c r="AI21" s="157">
        <f t="shared" si="0"/>
        <v>1.9590101948490086</v>
      </c>
      <c r="AJ21" s="157">
        <f t="shared" si="0"/>
        <v>2.0558423115930697</v>
      </c>
      <c r="AK21" s="157">
        <f t="shared" si="0"/>
        <v>2.3753680068227561</v>
      </c>
      <c r="AL21" s="157">
        <f t="shared" si="0"/>
        <v>2.4478705270877024</v>
      </c>
      <c r="AM21" s="157">
        <f t="shared" si="0"/>
        <v>2.3329334572591511</v>
      </c>
      <c r="AN21" s="157">
        <f t="shared" si="0"/>
        <v>2.4094437549787471</v>
      </c>
      <c r="AO21" s="157">
        <f t="shared" si="0"/>
        <v>2.4087054157853673</v>
      </c>
      <c r="AP21" s="157">
        <f t="shared" si="0"/>
        <v>2.5100754957634068</v>
      </c>
      <c r="AQ21" s="157">
        <f t="shared" si="0"/>
        <v>2.5520567315813865</v>
      </c>
      <c r="AR21" s="157">
        <f t="shared" si="0"/>
        <v>2.6780181339908178</v>
      </c>
      <c r="AS21" s="157">
        <f t="shared" si="0"/>
        <v>2.7558581433114493</v>
      </c>
      <c r="AT21" s="52">
        <f t="shared" ref="AT21" si="19">IF(AS21="","",(AS21-AR21)/AR21)</f>
        <v>2.9066274172174222E-2</v>
      </c>
      <c r="AW21" s="105"/>
    </row>
    <row r="22" spans="1:49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M22" si="20">SUM(E13:E15)</f>
        <v>754867.37999999942</v>
      </c>
      <c r="F22" s="154">
        <f t="shared" si="20"/>
        <v>738758.1099999994</v>
      </c>
      <c r="G22" s="154">
        <f t="shared" si="20"/>
        <v>704562.56</v>
      </c>
      <c r="H22" s="154">
        <f t="shared" si="20"/>
        <v>722837.31000000017</v>
      </c>
      <c r="I22" s="154">
        <f t="shared" si="20"/>
        <v>737201</v>
      </c>
      <c r="J22" s="154">
        <f t="shared" si="20"/>
        <v>693204.98</v>
      </c>
      <c r="K22" s="154">
        <f t="shared" si="20"/>
        <v>737933.16</v>
      </c>
      <c r="L22" s="154">
        <f t="shared" si="20"/>
        <v>849480.53000000073</v>
      </c>
      <c r="M22" s="154">
        <f t="shared" si="20"/>
        <v>799727.65</v>
      </c>
      <c r="N22" s="119">
        <f>IF(N15="","",SUM(N13:N15))</f>
        <v>856979.10000000009</v>
      </c>
      <c r="O22" s="52">
        <f t="shared" si="2"/>
        <v>7.1588683972600001E-2</v>
      </c>
      <c r="Q22" s="109" t="s">
        <v>87</v>
      </c>
      <c r="R22" s="117">
        <f t="shared" ref="R22:AC22" si="21">SUM(R13:R15)</f>
        <v>158206.60300000003</v>
      </c>
      <c r="S22" s="154">
        <f t="shared" si="21"/>
        <v>169988.98999999996</v>
      </c>
      <c r="T22" s="154">
        <f t="shared" si="21"/>
        <v>174028.42199999993</v>
      </c>
      <c r="U22" s="154">
        <f t="shared" si="21"/>
        <v>185845.58100000009</v>
      </c>
      <c r="V22" s="154">
        <f t="shared" si="21"/>
        <v>187208.74600000004</v>
      </c>
      <c r="W22" s="154">
        <f t="shared" si="21"/>
        <v>184869.60900000014</v>
      </c>
      <c r="X22" s="154">
        <f t="shared" si="21"/>
        <v>182230.02000000002</v>
      </c>
      <c r="Y22" s="154">
        <f t="shared" si="21"/>
        <v>187633.69599999988</v>
      </c>
      <c r="Z22" s="154">
        <f t="shared" si="21"/>
        <v>192412.99599999998</v>
      </c>
      <c r="AA22" s="154">
        <f t="shared" si="21"/>
        <v>210505.53399999993</v>
      </c>
      <c r="AB22" s="154">
        <f t="shared" si="21"/>
        <v>229542.15600000002</v>
      </c>
      <c r="AC22" s="154">
        <f t="shared" si="21"/>
        <v>232578.47799999992</v>
      </c>
      <c r="AD22" s="119">
        <f>IF(AD15="","",SUM(AD13:AD15))</f>
        <v>244510.74699999992</v>
      </c>
      <c r="AE22" s="52">
        <f t="shared" si="3"/>
        <v>5.1304269864557307E-2</v>
      </c>
      <c r="AG22" s="125">
        <f t="shared" si="0"/>
        <v>2.2188383886890319</v>
      </c>
      <c r="AH22" s="157">
        <f t="shared" si="0"/>
        <v>2.0914214351067524</v>
      </c>
      <c r="AI22" s="157">
        <f t="shared" si="0"/>
        <v>2.0806401653298372</v>
      </c>
      <c r="AJ22" s="157">
        <f t="shared" si="0"/>
        <v>2.461963331890169</v>
      </c>
      <c r="AK22" s="157">
        <f t="shared" si="0"/>
        <v>2.5341007220888607</v>
      </c>
      <c r="AL22" s="157">
        <f t="shared" si="0"/>
        <v>2.6238920359321978</v>
      </c>
      <c r="AM22" s="157">
        <f t="shared" si="0"/>
        <v>2.5210378252334538</v>
      </c>
      <c r="AN22" s="157">
        <f t="shared" si="0"/>
        <v>2.5452176000846425</v>
      </c>
      <c r="AO22" s="157">
        <f t="shared" si="0"/>
        <v>2.7757012940097461</v>
      </c>
      <c r="AP22" s="157">
        <f t="shared" si="0"/>
        <v>2.852636870255294</v>
      </c>
      <c r="AQ22" s="157">
        <f t="shared" si="0"/>
        <v>2.7021473464494807</v>
      </c>
      <c r="AR22" s="157">
        <f t="shared" si="0"/>
        <v>2.9082210425011552</v>
      </c>
      <c r="AS22" s="157">
        <f t="shared" si="0"/>
        <v>2.853170479886848</v>
      </c>
      <c r="AT22" s="52">
        <f t="shared" ref="AT22" si="22">IF(AS22="","",(AS22-AR22)/AR22)</f>
        <v>-1.8929291071686248E-2</v>
      </c>
      <c r="AW22" s="105"/>
    </row>
    <row r="23" spans="1:49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M23" si="23">SUM(E16:E18)</f>
        <v>786527.00999999943</v>
      </c>
      <c r="F23" s="155">
        <f t="shared" si="23"/>
        <v>786761.36999999953</v>
      </c>
      <c r="G23" s="155">
        <f t="shared" si="23"/>
        <v>751398.26999999967</v>
      </c>
      <c r="H23" s="155">
        <f t="shared" si="23"/>
        <v>756727.27000000025</v>
      </c>
      <c r="I23" s="155">
        <f t="shared" si="23"/>
        <v>858528.7000000003</v>
      </c>
      <c r="J23" s="155">
        <f t="shared" si="23"/>
        <v>762076.04</v>
      </c>
      <c r="K23" s="155">
        <f t="shared" si="23"/>
        <v>809163.8199999996</v>
      </c>
      <c r="L23" s="155">
        <f t="shared" si="23"/>
        <v>868724.61000000057</v>
      </c>
      <c r="M23" s="155">
        <f t="shared" si="23"/>
        <v>852537.59000000113</v>
      </c>
      <c r="N23" s="123" t="str">
        <f>IF(N18="","",SUM(N16:N18))</f>
        <v/>
      </c>
      <c r="O23" s="55" t="str">
        <f t="shared" si="2"/>
        <v/>
      </c>
      <c r="Q23" s="110" t="s">
        <v>88</v>
      </c>
      <c r="R23" s="196">
        <f t="shared" ref="R23:AC23" si="24">SUM(R16:R18)</f>
        <v>189279.87400000004</v>
      </c>
      <c r="S23" s="155">
        <f t="shared" si="24"/>
        <v>206246.13400000002</v>
      </c>
      <c r="T23" s="155">
        <f t="shared" si="24"/>
        <v>227564.73100000003</v>
      </c>
      <c r="U23" s="155">
        <f t="shared" si="24"/>
        <v>223989.65199999989</v>
      </c>
      <c r="V23" s="155">
        <f t="shared" si="24"/>
        <v>227828.40799999997</v>
      </c>
      <c r="W23" s="155">
        <f t="shared" si="24"/>
        <v>223073.37500000009</v>
      </c>
      <c r="X23" s="155">
        <f t="shared" si="24"/>
        <v>229063.12599999984</v>
      </c>
      <c r="Y23" s="155">
        <f t="shared" si="24"/>
        <v>242707.26199999999</v>
      </c>
      <c r="Z23" s="155">
        <f t="shared" si="24"/>
        <v>240093.19299999997</v>
      </c>
      <c r="AA23" s="155">
        <f t="shared" si="24"/>
        <v>243753.495</v>
      </c>
      <c r="AB23" s="155">
        <f t="shared" si="24"/>
        <v>257072.85799999989</v>
      </c>
      <c r="AC23" s="155">
        <f t="shared" si="24"/>
        <v>256615.41600000008</v>
      </c>
      <c r="AD23" s="123" t="str">
        <f>IF(AD18="","",SUM(AD16:AD18))</f>
        <v/>
      </c>
      <c r="AE23" s="55" t="str">
        <f t="shared" si="3"/>
        <v/>
      </c>
      <c r="AG23" s="126">
        <f>(R23/B23)*10</f>
        <v>2.5983068713923734</v>
      </c>
      <c r="AH23" s="158">
        <f>(S23/C23)*10</f>
        <v>2.3757143100519302</v>
      </c>
      <c r="AI23" s="158">
        <f t="shared" ref="AI23:AS23" si="25">IF(T18="","",(T23/D23)*10)</f>
        <v>2.363592154138149</v>
      </c>
      <c r="AJ23" s="158">
        <f t="shared" si="25"/>
        <v>2.8478316593348785</v>
      </c>
      <c r="AK23" s="158">
        <f t="shared" si="25"/>
        <v>2.895775220890676</v>
      </c>
      <c r="AL23" s="158">
        <f t="shared" si="25"/>
        <v>2.9687767979556323</v>
      </c>
      <c r="AM23" s="158">
        <f t="shared" si="25"/>
        <v>3.0270235404625998</v>
      </c>
      <c r="AN23" s="158">
        <f t="shared" si="25"/>
        <v>2.8270139600458304</v>
      </c>
      <c r="AO23" s="158">
        <f t="shared" si="25"/>
        <v>3.1505149144959335</v>
      </c>
      <c r="AP23" s="158">
        <f t="shared" si="25"/>
        <v>3.012412183728137</v>
      </c>
      <c r="AQ23" s="158">
        <f t="shared" si="25"/>
        <v>2.9591985197702608</v>
      </c>
      <c r="AR23" s="158">
        <f t="shared" si="25"/>
        <v>3.0100187840397719</v>
      </c>
      <c r="AS23" s="158" t="str">
        <f t="shared" si="25"/>
        <v/>
      </c>
      <c r="AT23" s="55" t="str">
        <f t="shared" si="14"/>
        <v/>
      </c>
      <c r="AW23" s="105"/>
    </row>
    <row r="24" spans="1:49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AW24" s="105"/>
    </row>
    <row r="25" spans="1:49" ht="15.75" thickBot="1" x14ac:dyDescent="0.3">
      <c r="O25" s="107" t="s">
        <v>1</v>
      </c>
      <c r="AE25" s="297">
        <v>1000</v>
      </c>
      <c r="AT25" s="297" t="s">
        <v>47</v>
      </c>
      <c r="AW25" s="105"/>
    </row>
    <row r="26" spans="1:49" ht="20.100000000000001" customHeight="1" x14ac:dyDescent="0.25">
      <c r="A26" s="330" t="s">
        <v>2</v>
      </c>
      <c r="B26" s="332" t="s">
        <v>72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7"/>
      <c r="O26" s="328" t="s">
        <v>131</v>
      </c>
      <c r="Q26" s="333" t="s">
        <v>3</v>
      </c>
      <c r="R26" s="325" t="s">
        <v>72</v>
      </c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7"/>
      <c r="AE26" s="328" t="s">
        <v>131</v>
      </c>
      <c r="AG26" s="325" t="s">
        <v>72</v>
      </c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7"/>
      <c r="AT26" s="328" t="str">
        <f>AE26</f>
        <v>D       2022/2021</v>
      </c>
      <c r="AW26" s="105"/>
    </row>
    <row r="27" spans="1:49" ht="20.100000000000001" customHeight="1" thickBot="1" x14ac:dyDescent="0.3">
      <c r="A27" s="331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7">
        <v>2020</v>
      </c>
      <c r="M27" s="267">
        <v>2021</v>
      </c>
      <c r="N27" s="133">
        <v>2022</v>
      </c>
      <c r="O27" s="329"/>
      <c r="Q27" s="334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29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176">
        <v>2018</v>
      </c>
      <c r="AP27" s="135">
        <v>2019</v>
      </c>
      <c r="AQ27" s="135">
        <v>2020</v>
      </c>
      <c r="AR27" s="135">
        <v>2021</v>
      </c>
      <c r="AS27" s="133">
        <v>2022</v>
      </c>
      <c r="AT27" s="329"/>
      <c r="AW27" s="105"/>
    </row>
    <row r="28" spans="1:49" ht="3" customHeight="1" thickBot="1" x14ac:dyDescent="0.3">
      <c r="A28" s="299" t="s">
        <v>89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300"/>
      <c r="Q28" s="299"/>
      <c r="R28" s="301">
        <v>2010</v>
      </c>
      <c r="S28" s="301">
        <v>2011</v>
      </c>
      <c r="T28" s="301">
        <v>2012</v>
      </c>
      <c r="U28" s="301"/>
      <c r="V28" s="301"/>
      <c r="W28" s="301"/>
      <c r="X28" s="301"/>
      <c r="Y28" s="301"/>
      <c r="Z28" s="298"/>
      <c r="AA28" s="298"/>
      <c r="AB28" s="298"/>
      <c r="AC28" s="298"/>
      <c r="AD28" s="301"/>
      <c r="AE28" s="302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0"/>
      <c r="AW28" s="105"/>
    </row>
    <row r="29" spans="1:49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12">
        <v>99662.009999999951</v>
      </c>
      <c r="O29" s="61">
        <f>IF(N29="","",(N29-M29)/M29)</f>
        <v>-6.2718709839421349E-2</v>
      </c>
      <c r="Q29" s="109" t="s">
        <v>73</v>
      </c>
      <c r="R29" s="39">
        <v>23270.865999999998</v>
      </c>
      <c r="S29" s="153">
        <v>22495.121000000003</v>
      </c>
      <c r="T29" s="153">
        <v>24799.759999999984</v>
      </c>
      <c r="U29" s="153">
        <v>25615.480000000018</v>
      </c>
      <c r="V29" s="153">
        <v>29400.613000000012</v>
      </c>
      <c r="W29" s="153">
        <v>25803.076000000012</v>
      </c>
      <c r="X29" s="153">
        <v>26846.136999999999</v>
      </c>
      <c r="Y29" s="153">
        <v>26379.177</v>
      </c>
      <c r="Z29" s="153">
        <v>31298.861000000001</v>
      </c>
      <c r="AA29" s="153">
        <v>31619.378999999994</v>
      </c>
      <c r="AB29" s="153">
        <v>28181.773000000012</v>
      </c>
      <c r="AC29" s="153">
        <v>29969.556000000044</v>
      </c>
      <c r="AD29" s="112">
        <v>27861.701000000008</v>
      </c>
      <c r="AE29" s="61">
        <f>IF(AD29="","",(AD29-AC29)/AC29)</f>
        <v>-7.0333207472277295E-2</v>
      </c>
      <c r="AG29" s="197">
        <f t="shared" ref="AG29:AS44" si="26">(R29/B29)*10</f>
        <v>2.7191842704023532</v>
      </c>
      <c r="AH29" s="156">
        <f t="shared" si="26"/>
        <v>2.7800309700828514</v>
      </c>
      <c r="AI29" s="156">
        <f t="shared" si="26"/>
        <v>1.9785027216642543</v>
      </c>
      <c r="AJ29" s="156">
        <f t="shared" si="26"/>
        <v>2.1318199900464254</v>
      </c>
      <c r="AK29" s="156">
        <f t="shared" si="26"/>
        <v>2.8836241613634588</v>
      </c>
      <c r="AL29" s="156">
        <f t="shared" si="26"/>
        <v>2.8113968285340656</v>
      </c>
      <c r="AM29" s="156">
        <f t="shared" si="26"/>
        <v>2.849648832409958</v>
      </c>
      <c r="AN29" s="156">
        <f t="shared" si="26"/>
        <v>2.7402501496381166</v>
      </c>
      <c r="AO29" s="156">
        <f t="shared" si="26"/>
        <v>2.5088253749107055</v>
      </c>
      <c r="AP29" s="156">
        <f t="shared" si="26"/>
        <v>2.713367743379365</v>
      </c>
      <c r="AQ29" s="156">
        <f t="shared" si="26"/>
        <v>2.7634057686437541</v>
      </c>
      <c r="AR29" s="156">
        <f t="shared" si="26"/>
        <v>2.8185167159702846</v>
      </c>
      <c r="AS29" s="156">
        <f t="shared" si="26"/>
        <v>2.7956190127010307</v>
      </c>
      <c r="AT29" s="61">
        <f t="shared" ref="AT29" si="27">IF(AS29="","",(AS29-AR29)/AR29)</f>
        <v>-8.1240260664451197E-3</v>
      </c>
      <c r="AW29" s="105"/>
    </row>
    <row r="30" spans="1:49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19">
        <v>107954.54000000001</v>
      </c>
      <c r="O30" s="52">
        <f t="shared" ref="O30:O45" si="28">IF(N30="","",(N30-M30)/M30)</f>
        <v>-2.6465234456901108E-2</v>
      </c>
      <c r="Q30" s="109" t="s">
        <v>74</v>
      </c>
      <c r="R30" s="19">
        <v>24769.378999999986</v>
      </c>
      <c r="S30" s="154">
        <v>26090.180999999997</v>
      </c>
      <c r="T30" s="154">
        <v>26845.964000000011</v>
      </c>
      <c r="U30" s="154">
        <v>29407.368999999981</v>
      </c>
      <c r="V30" s="154">
        <v>29868.044999999998</v>
      </c>
      <c r="W30" s="154">
        <v>27835.92599999997</v>
      </c>
      <c r="X30" s="154">
        <v>29206.410000000018</v>
      </c>
      <c r="Y30" s="154">
        <v>26234.001999999982</v>
      </c>
      <c r="Z30" s="154">
        <v>31644.39</v>
      </c>
      <c r="AA30" s="154">
        <v>32055.040000000023</v>
      </c>
      <c r="AB30" s="154">
        <v>26905.675000000007</v>
      </c>
      <c r="AC30" s="154">
        <v>29964.09199999999</v>
      </c>
      <c r="AD30" s="119">
        <v>30841.535000000025</v>
      </c>
      <c r="AE30" s="52">
        <f t="shared" ref="AE30:AE45" si="29">IF(AD30="","",(AD30-AC30)/AC30)</f>
        <v>2.9283149978315243E-2</v>
      </c>
      <c r="AG30" s="198">
        <f t="shared" si="26"/>
        <v>2.7879398375187985</v>
      </c>
      <c r="AH30" s="157">
        <f t="shared" si="26"/>
        <v>2.0427271510143492</v>
      </c>
      <c r="AI30" s="157">
        <f t="shared" si="26"/>
        <v>2.0896835533292704</v>
      </c>
      <c r="AJ30" s="157">
        <f t="shared" si="26"/>
        <v>1.9668833753855519</v>
      </c>
      <c r="AK30" s="157">
        <f t="shared" si="26"/>
        <v>2.7208012815111413</v>
      </c>
      <c r="AL30" s="157">
        <f t="shared" si="26"/>
        <v>2.8186535496385967</v>
      </c>
      <c r="AM30" s="157">
        <f t="shared" si="26"/>
        <v>2.5500559099287456</v>
      </c>
      <c r="AN30" s="157">
        <f t="shared" si="26"/>
        <v>2.5589202711163801</v>
      </c>
      <c r="AO30" s="157">
        <f t="shared" si="26"/>
        <v>2.135369876877645</v>
      </c>
      <c r="AP30" s="157">
        <f t="shared" si="26"/>
        <v>2.795967218099392</v>
      </c>
      <c r="AQ30" s="157">
        <f t="shared" si="26"/>
        <v>2.5867100565456687</v>
      </c>
      <c r="AR30" s="157">
        <f t="shared" si="26"/>
        <v>2.702163825618805</v>
      </c>
      <c r="AS30" s="157">
        <f t="shared" ref="AS30" si="30">(AD30/N30)*10</f>
        <v>2.8569002285591716</v>
      </c>
      <c r="AT30" s="52">
        <f t="shared" ref="AT30" si="31">IF(AS30="","",(AS30-AR30)/AR30)</f>
        <v>5.7263886620542499E-2</v>
      </c>
      <c r="AW30" s="105"/>
    </row>
    <row r="31" spans="1:49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19">
        <v>140955.29999999987</v>
      </c>
      <c r="O31" s="52">
        <f t="shared" si="28"/>
        <v>-8.6472452201364056E-2</v>
      </c>
      <c r="Q31" s="109" t="s">
        <v>75</v>
      </c>
      <c r="R31" s="19">
        <v>34176.324999999983</v>
      </c>
      <c r="S31" s="154">
        <v>30181.553999999996</v>
      </c>
      <c r="T31" s="154">
        <v>34669.633000000002</v>
      </c>
      <c r="U31" s="154">
        <v>29423.860999999994</v>
      </c>
      <c r="V31" s="154">
        <v>29544.088000000018</v>
      </c>
      <c r="W31" s="154">
        <v>34831.201999999983</v>
      </c>
      <c r="X31" s="154">
        <v>34959.243999999999</v>
      </c>
      <c r="Y31" s="154">
        <v>36752.83499999997</v>
      </c>
      <c r="Z31" s="154">
        <v>36699.917000000001</v>
      </c>
      <c r="AA31" s="154">
        <v>35665.698999999964</v>
      </c>
      <c r="AB31" s="154">
        <v>30966.271999999997</v>
      </c>
      <c r="AC31" s="154">
        <v>41575.407999999974</v>
      </c>
      <c r="AD31" s="119">
        <v>38743.379000000023</v>
      </c>
      <c r="AE31" s="52">
        <f t="shared" si="29"/>
        <v>-6.8117888343992988E-2</v>
      </c>
      <c r="AG31" s="198">
        <f t="shared" si="26"/>
        <v>2.0964781146598703</v>
      </c>
      <c r="AH31" s="157">
        <f t="shared" si="26"/>
        <v>2.4308336581123937</v>
      </c>
      <c r="AI31" s="157">
        <f t="shared" si="26"/>
        <v>1.9152653234034593</v>
      </c>
      <c r="AJ31" s="157">
        <f t="shared" si="26"/>
        <v>2.2929730300085991</v>
      </c>
      <c r="AK31" s="157">
        <f t="shared" si="26"/>
        <v>2.7059927155303445</v>
      </c>
      <c r="AL31" s="157">
        <f t="shared" si="26"/>
        <v>2.7063088774745574</v>
      </c>
      <c r="AM31" s="157">
        <f t="shared" si="26"/>
        <v>2.0927770392969895</v>
      </c>
      <c r="AN31" s="157">
        <f t="shared" si="26"/>
        <v>2.8047938509619263</v>
      </c>
      <c r="AO31" s="157">
        <f t="shared" si="26"/>
        <v>2.691589892008329</v>
      </c>
      <c r="AP31" s="157">
        <f t="shared" si="26"/>
        <v>2.7142155595131729</v>
      </c>
      <c r="AQ31" s="157">
        <f t="shared" si="26"/>
        <v>2.6248636127218381</v>
      </c>
      <c r="AR31" s="157">
        <f t="shared" si="26"/>
        <v>2.6944911272557897</v>
      </c>
      <c r="AS31" s="157">
        <f t="shared" ref="AS31" si="32">(AD31/N31)*10</f>
        <v>2.7486287496816408</v>
      </c>
      <c r="AT31" s="52">
        <f t="shared" ref="AT31" si="33">IF(AS31="","",(AS31-AR31)/AR31)</f>
        <v>2.0091965372692751E-2</v>
      </c>
      <c r="AW31" s="105"/>
    </row>
    <row r="32" spans="1:49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19">
        <v>133318.4399999998</v>
      </c>
      <c r="O32" s="52">
        <f t="shared" si="28"/>
        <v>-2.5202025076555702E-2</v>
      </c>
      <c r="Q32" s="109" t="s">
        <v>76</v>
      </c>
      <c r="R32" s="19">
        <v>29571.834999999992</v>
      </c>
      <c r="S32" s="154">
        <v>27556.182000000004</v>
      </c>
      <c r="T32" s="154">
        <v>27462.67</v>
      </c>
      <c r="U32" s="154">
        <v>33693.252999999975</v>
      </c>
      <c r="V32" s="154">
        <v>31434.276000000013</v>
      </c>
      <c r="W32" s="154">
        <v>35272.59899999998</v>
      </c>
      <c r="X32" s="154">
        <v>32738.878999999994</v>
      </c>
      <c r="Y32" s="154">
        <v>32002.925999999999</v>
      </c>
      <c r="Z32" s="154">
        <v>37177.171999999999</v>
      </c>
      <c r="AA32" s="154">
        <v>34138.758999999991</v>
      </c>
      <c r="AB32" s="154">
        <v>27197.232999999986</v>
      </c>
      <c r="AC32" s="154">
        <v>36264.787000000062</v>
      </c>
      <c r="AD32" s="119">
        <v>35029.300000000032</v>
      </c>
      <c r="AE32" s="52">
        <f t="shared" si="29"/>
        <v>-3.4068502870291999E-2</v>
      </c>
      <c r="AG32" s="198">
        <f t="shared" si="26"/>
        <v>2.2914270225780289</v>
      </c>
      <c r="AH32" s="157">
        <f t="shared" si="26"/>
        <v>1.9145717289185553</v>
      </c>
      <c r="AI32" s="157">
        <f t="shared" si="26"/>
        <v>2.1035922277296368</v>
      </c>
      <c r="AJ32" s="157">
        <f t="shared" si="26"/>
        <v>2.004869476200021</v>
      </c>
      <c r="AK32" s="157">
        <f t="shared" si="26"/>
        <v>2.7051742263548508</v>
      </c>
      <c r="AL32" s="157">
        <f t="shared" si="26"/>
        <v>2.7930772105810764</v>
      </c>
      <c r="AM32" s="157">
        <f t="shared" si="26"/>
        <v>2.0109938298336294</v>
      </c>
      <c r="AN32" s="157">
        <f t="shared" si="26"/>
        <v>2.3678384891138591</v>
      </c>
      <c r="AO32" s="157">
        <f t="shared" si="26"/>
        <v>2.2640842936783332</v>
      </c>
      <c r="AP32" s="157">
        <f t="shared" si="26"/>
        <v>2.578341806144997</v>
      </c>
      <c r="AQ32" s="157">
        <f t="shared" si="26"/>
        <v>2.6090495071464521</v>
      </c>
      <c r="AR32" s="157">
        <f t="shared" si="26"/>
        <v>2.6516092544009791</v>
      </c>
      <c r="AS32" s="157">
        <f t="shared" ref="AS32" si="34">(AD32/N32)*10</f>
        <v>2.6274909907436723</v>
      </c>
      <c r="AT32" s="52">
        <f t="shared" ref="AT32" si="35">IF(AS32="","",(AS32-AR32)/AR32)</f>
        <v>-9.0957080562593141E-3</v>
      </c>
      <c r="AW32" s="105"/>
    </row>
    <row r="33" spans="1:49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19">
        <v>130927.88999999997</v>
      </c>
      <c r="O33" s="52">
        <f t="shared" si="28"/>
        <v>9.6014311849495354E-3</v>
      </c>
      <c r="Q33" s="109" t="s">
        <v>77</v>
      </c>
      <c r="R33" s="19">
        <v>29004.790999999972</v>
      </c>
      <c r="S33" s="154">
        <v>32396.498</v>
      </c>
      <c r="T33" s="154">
        <v>31705.719999999998</v>
      </c>
      <c r="U33" s="154">
        <v>31122.389999999996</v>
      </c>
      <c r="V33" s="154">
        <v>31058.100000000006</v>
      </c>
      <c r="W33" s="154">
        <v>31539.86900000001</v>
      </c>
      <c r="X33" s="154">
        <v>33068.363999999994</v>
      </c>
      <c r="Y33" s="154">
        <v>35573.933999999957</v>
      </c>
      <c r="Z33" s="154">
        <v>34606.108999999997</v>
      </c>
      <c r="AA33" s="154">
        <v>36493.042000000009</v>
      </c>
      <c r="AB33" s="154">
        <v>28939.759999999998</v>
      </c>
      <c r="AC33" s="154">
        <v>35107.968000000023</v>
      </c>
      <c r="AD33" s="119">
        <v>34679.387000000024</v>
      </c>
      <c r="AE33" s="52">
        <f t="shared" si="29"/>
        <v>-1.2207513690339414E-2</v>
      </c>
      <c r="AG33" s="198">
        <f t="shared" si="26"/>
        <v>2.4552842575993914</v>
      </c>
      <c r="AH33" s="157">
        <f t="shared" si="26"/>
        <v>2.2012427902355096</v>
      </c>
      <c r="AI33" s="157">
        <f t="shared" si="26"/>
        <v>1.8923654382954234</v>
      </c>
      <c r="AJ33" s="157">
        <f t="shared" si="26"/>
        <v>2.3594416740317734</v>
      </c>
      <c r="AK33" s="157">
        <f t="shared" si="26"/>
        <v>2.6818729356906932</v>
      </c>
      <c r="AL33" s="157">
        <f t="shared" si="26"/>
        <v>2.7474026310017368</v>
      </c>
      <c r="AM33" s="157">
        <f t="shared" si="26"/>
        <v>2.3909894211379137</v>
      </c>
      <c r="AN33" s="157">
        <f t="shared" si="26"/>
        <v>2.6441904855347453</v>
      </c>
      <c r="AO33" s="157">
        <f t="shared" si="26"/>
        <v>2.4025006171809284</v>
      </c>
      <c r="AP33" s="157">
        <f t="shared" si="26"/>
        <v>2.5432874794546838</v>
      </c>
      <c r="AQ33" s="157">
        <f t="shared" si="26"/>
        <v>2.5567507968930014</v>
      </c>
      <c r="AR33" s="157">
        <f t="shared" si="26"/>
        <v>2.7072195800906469</v>
      </c>
      <c r="AS33" s="157">
        <f t="shared" ref="AS33" si="36">(AD33/N33)*10</f>
        <v>2.648739470253437</v>
      </c>
      <c r="AT33" s="52">
        <f t="shared" ref="AT33" si="37">IF(AS33="","",(AS33-AR33)/AR33)</f>
        <v>-2.1601539183331315E-2</v>
      </c>
      <c r="AW33" s="105"/>
    </row>
    <row r="34" spans="1:49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19">
        <v>121947.13</v>
      </c>
      <c r="O34" s="52">
        <f t="shared" si="28"/>
        <v>-0.10564394124965455</v>
      </c>
      <c r="Q34" s="109" t="s">
        <v>78</v>
      </c>
      <c r="R34" s="19">
        <v>28421.635000000002</v>
      </c>
      <c r="S34" s="154">
        <v>31101.468000000008</v>
      </c>
      <c r="T34" s="154">
        <v>27821.58</v>
      </c>
      <c r="U34" s="154">
        <v>30041.770000000019</v>
      </c>
      <c r="V34" s="154">
        <v>29496.788000000015</v>
      </c>
      <c r="W34" s="154">
        <v>31068.588000000022</v>
      </c>
      <c r="X34" s="154">
        <v>31963.873999999989</v>
      </c>
      <c r="Y34" s="154">
        <v>36419.877999999997</v>
      </c>
      <c r="Z34" s="154">
        <v>35474.750999999997</v>
      </c>
      <c r="AA34" s="154">
        <v>29960.277999999991</v>
      </c>
      <c r="AB34" s="154">
        <v>34243.893000000018</v>
      </c>
      <c r="AC34" s="154">
        <v>37052.935999999958</v>
      </c>
      <c r="AD34" s="119">
        <v>32135.183000000034</v>
      </c>
      <c r="AE34" s="52">
        <f t="shared" si="29"/>
        <v>-0.13272235700836041</v>
      </c>
      <c r="AG34" s="198">
        <f t="shared" si="26"/>
        <v>2.1020165625234823</v>
      </c>
      <c r="AH34" s="157">
        <f t="shared" si="26"/>
        <v>1.7740098041642658</v>
      </c>
      <c r="AI34" s="157">
        <f t="shared" si="26"/>
        <v>2.354680177351006</v>
      </c>
      <c r="AJ34" s="157">
        <f t="shared" si="26"/>
        <v>1.9712545810595916</v>
      </c>
      <c r="AK34" s="157">
        <f t="shared" si="26"/>
        <v>2.5708010782503732</v>
      </c>
      <c r="AL34" s="157">
        <f t="shared" si="26"/>
        <v>2.691606613908089</v>
      </c>
      <c r="AM34" s="157">
        <f t="shared" si="26"/>
        <v>2.5245321454200687</v>
      </c>
      <c r="AN34" s="157">
        <f t="shared" si="26"/>
        <v>2.3212555829506831</v>
      </c>
      <c r="AO34" s="157">
        <f t="shared" si="26"/>
        <v>2.4196352167128494</v>
      </c>
      <c r="AP34" s="157">
        <f t="shared" si="26"/>
        <v>2.6077093653063175</v>
      </c>
      <c r="AQ34" s="157">
        <f t="shared" si="26"/>
        <v>2.6111078111666934</v>
      </c>
      <c r="AR34" s="157">
        <f t="shared" si="26"/>
        <v>2.7174495870537294</v>
      </c>
      <c r="AS34" s="157">
        <f t="shared" ref="AS34" si="38">(AD34/N34)*10</f>
        <v>2.6351733739039229</v>
      </c>
      <c r="AT34" s="52">
        <f t="shared" ref="AT34" si="39">IF(AS34="","",(AS34-AR34)/AR34)</f>
        <v>-3.0276997057012828E-2</v>
      </c>
      <c r="AW34" s="105"/>
    </row>
    <row r="35" spans="1:49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19">
        <v>131501.93000000002</v>
      </c>
      <c r="O35" s="52">
        <f t="shared" si="28"/>
        <v>9.6031266520970091E-2</v>
      </c>
      <c r="Q35" s="109" t="s">
        <v>79</v>
      </c>
      <c r="R35" s="19">
        <v>32779.412000000004</v>
      </c>
      <c r="S35" s="154">
        <v>32399.374999999993</v>
      </c>
      <c r="T35" s="154">
        <v>32672.658999999996</v>
      </c>
      <c r="U35" s="154">
        <v>33859.816999999988</v>
      </c>
      <c r="V35" s="154">
        <v>36267.96699999999</v>
      </c>
      <c r="W35" s="154">
        <v>36630.704999999973</v>
      </c>
      <c r="X35" s="154">
        <v>36275.366999999962</v>
      </c>
      <c r="Y35" s="154">
        <v>35138.28200000005</v>
      </c>
      <c r="Z35" s="154">
        <v>35499.514000000003</v>
      </c>
      <c r="AA35" s="154">
        <v>41925.194999999985</v>
      </c>
      <c r="AB35" s="154">
        <v>39852.698999999964</v>
      </c>
      <c r="AC35" s="154">
        <v>35007.287999999979</v>
      </c>
      <c r="AD35" s="119">
        <v>33982.833000000006</v>
      </c>
      <c r="AE35" s="52">
        <f t="shared" si="29"/>
        <v>-2.9264049245973388E-2</v>
      </c>
      <c r="AG35" s="198">
        <f t="shared" si="26"/>
        <v>2.5730718413288924</v>
      </c>
      <c r="AH35" s="157">
        <f t="shared" si="26"/>
        <v>2.1152117341675951</v>
      </c>
      <c r="AI35" s="157">
        <f t="shared" si="26"/>
        <v>2.0786182429808124</v>
      </c>
      <c r="AJ35" s="157">
        <f t="shared" si="26"/>
        <v>2.2082312689324564</v>
      </c>
      <c r="AK35" s="157">
        <f t="shared" si="26"/>
        <v>2.8364029516511247</v>
      </c>
      <c r="AL35" s="157">
        <f t="shared" si="26"/>
        <v>2.9159914494554884</v>
      </c>
      <c r="AM35" s="157">
        <f t="shared" si="26"/>
        <v>2.6482236092860245</v>
      </c>
      <c r="AN35" s="157">
        <f t="shared" si="26"/>
        <v>2.4414298807413699</v>
      </c>
      <c r="AO35" s="157">
        <f t="shared" si="26"/>
        <v>2.5776024338708856</v>
      </c>
      <c r="AP35" s="157">
        <f t="shared" si="26"/>
        <v>2.962909422884465</v>
      </c>
      <c r="AQ35" s="157">
        <f t="shared" si="26"/>
        <v>2.6702840031607016</v>
      </c>
      <c r="AR35" s="157">
        <f t="shared" si="26"/>
        <v>2.9177581046988688</v>
      </c>
      <c r="AS35" s="157">
        <f t="shared" ref="AS35" si="40">(AD35/N35)*10</f>
        <v>2.584207927594675</v>
      </c>
      <c r="AT35" s="52">
        <f t="shared" ref="AT35" si="41">IF(AS35="","",(AS35-AR35)/AR35)</f>
        <v>-0.11431728235696847</v>
      </c>
      <c r="AW35" s="105"/>
    </row>
    <row r="36" spans="1:49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19">
        <v>111326.98999999993</v>
      </c>
      <c r="O36" s="52">
        <f t="shared" si="28"/>
        <v>0.23988179318060979</v>
      </c>
      <c r="Q36" s="109" t="s">
        <v>80</v>
      </c>
      <c r="R36" s="19">
        <v>21851.23599999999</v>
      </c>
      <c r="S36" s="154">
        <v>23756.94100000001</v>
      </c>
      <c r="T36" s="154">
        <v>26722.863000000001</v>
      </c>
      <c r="U36" s="154">
        <v>25745.833000000013</v>
      </c>
      <c r="V36" s="154">
        <v>21196.857</v>
      </c>
      <c r="W36" s="154">
        <v>23742.381999999994</v>
      </c>
      <c r="X36" s="154">
        <v>27458.442999999999</v>
      </c>
      <c r="Y36" s="154">
        <v>27213.074000000004</v>
      </c>
      <c r="Z36" s="154">
        <v>30488.754000000001</v>
      </c>
      <c r="AA36" s="154">
        <v>28270.806999999997</v>
      </c>
      <c r="AB36" s="154">
        <v>25817.175000000007</v>
      </c>
      <c r="AC36" s="154">
        <v>25658.437000000005</v>
      </c>
      <c r="AD36" s="119">
        <v>29406.39699999999</v>
      </c>
      <c r="AE36" s="52">
        <f t="shared" si="29"/>
        <v>0.1460712513392762</v>
      </c>
      <c r="AG36" s="198">
        <f t="shared" si="26"/>
        <v>2.596858038930463</v>
      </c>
      <c r="AH36" s="157">
        <f t="shared" si="26"/>
        <v>2.5390380338304137</v>
      </c>
      <c r="AI36" s="157">
        <f t="shared" si="26"/>
        <v>2.4369051446930676</v>
      </c>
      <c r="AJ36" s="157">
        <f t="shared" si="26"/>
        <v>3.0047628823362675</v>
      </c>
      <c r="AK36" s="157">
        <f t="shared" si="26"/>
        <v>2.8217482283915563</v>
      </c>
      <c r="AL36" s="157">
        <f t="shared" si="26"/>
        <v>3.0548593316653818</v>
      </c>
      <c r="AM36" s="157">
        <f t="shared" si="26"/>
        <v>2.4088946240090925</v>
      </c>
      <c r="AN36" s="157">
        <f t="shared" si="26"/>
        <v>2.4788911781300693</v>
      </c>
      <c r="AO36" s="157">
        <f t="shared" si="26"/>
        <v>2.6460630977752024</v>
      </c>
      <c r="AP36" s="157">
        <f t="shared" si="26"/>
        <v>2.7962553403787336</v>
      </c>
      <c r="AQ36" s="157">
        <f t="shared" si="26"/>
        <v>2.8847610738564002</v>
      </c>
      <c r="AR36" s="157">
        <f t="shared" si="26"/>
        <v>2.8576564297455391</v>
      </c>
      <c r="AS36" s="157">
        <f t="shared" ref="AS36" si="42">(AD36/N36)*10</f>
        <v>2.6414436427321002</v>
      </c>
      <c r="AT36" s="52">
        <f t="shared" ref="AT36" si="43">IF(AS36="","",(AS36-AR36)/AR36)</f>
        <v>-7.5660875381261858E-2</v>
      </c>
      <c r="AW36" s="105"/>
    </row>
    <row r="37" spans="1:49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19">
        <v>121079.17999999995</v>
      </c>
      <c r="O37" s="52">
        <f t="shared" si="28"/>
        <v>-4.9430199888721875E-2</v>
      </c>
      <c r="Q37" s="109" t="s">
        <v>81</v>
      </c>
      <c r="R37" s="19">
        <v>36869.314999999995</v>
      </c>
      <c r="S37" s="154">
        <v>38144.778000000013</v>
      </c>
      <c r="T37" s="154">
        <v>35747.971000000005</v>
      </c>
      <c r="U37" s="154">
        <v>35405.063999999991</v>
      </c>
      <c r="V37" s="154">
        <v>39468.506000000016</v>
      </c>
      <c r="W37" s="154">
        <v>36656.012999999941</v>
      </c>
      <c r="X37" s="154">
        <v>39730.441999999974</v>
      </c>
      <c r="Y37" s="154">
        <v>38905.268000000018</v>
      </c>
      <c r="Z37" s="154">
        <v>37110.972999999998</v>
      </c>
      <c r="AA37" s="154">
        <v>44437.182000000023</v>
      </c>
      <c r="AB37" s="154">
        <v>35516.305999999968</v>
      </c>
      <c r="AC37" s="154">
        <v>38379.319000000003</v>
      </c>
      <c r="AD37" s="119">
        <v>37110.380000000026</v>
      </c>
      <c r="AE37" s="52">
        <f t="shared" si="29"/>
        <v>-3.306309317265313E-2</v>
      </c>
      <c r="AG37" s="198">
        <f t="shared" si="26"/>
        <v>2.6609147163514684</v>
      </c>
      <c r="AH37" s="157">
        <f t="shared" si="26"/>
        <v>2.4477706740286518</v>
      </c>
      <c r="AI37" s="157">
        <f t="shared" si="26"/>
        <v>2.1417496349682335</v>
      </c>
      <c r="AJ37" s="157">
        <f t="shared" si="26"/>
        <v>2.5106144445623939</v>
      </c>
      <c r="AK37" s="157">
        <f t="shared" si="26"/>
        <v>3.1842521435822113</v>
      </c>
      <c r="AL37" s="157">
        <f t="shared" si="26"/>
        <v>3.3649454435831103</v>
      </c>
      <c r="AM37" s="157">
        <f t="shared" si="26"/>
        <v>2.7034880868546924</v>
      </c>
      <c r="AN37" s="157">
        <f t="shared" si="26"/>
        <v>2.6358170139749189</v>
      </c>
      <c r="AO37" s="157">
        <f t="shared" si="26"/>
        <v>3.1656773651131371</v>
      </c>
      <c r="AP37" s="157">
        <f t="shared" si="26"/>
        <v>3.2745226936823624</v>
      </c>
      <c r="AQ37" s="157">
        <f t="shared" si="26"/>
        <v>2.8372562827357921</v>
      </c>
      <c r="AR37" s="157">
        <f t="shared" si="26"/>
        <v>3.0130879305787333</v>
      </c>
      <c r="AS37" s="157">
        <f t="shared" ref="AS37" si="44">(AD37/N37)*10</f>
        <v>3.0649678995183187</v>
      </c>
      <c r="AT37" s="52">
        <f t="shared" ref="AT37" si="45">IF(AS37="","",(AS37-AR37)/AR37)</f>
        <v>1.7218206084553503E-2</v>
      </c>
      <c r="AW37" s="105"/>
    </row>
    <row r="38" spans="1:49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19">
        <v>130928.53999999992</v>
      </c>
      <c r="O38" s="52">
        <f t="shared" si="28"/>
        <v>2.9052812069658759E-2</v>
      </c>
      <c r="Q38" s="109" t="s">
        <v>82</v>
      </c>
      <c r="R38" s="19">
        <v>39727.941999999974</v>
      </c>
      <c r="S38" s="154">
        <v>40734.826999999983</v>
      </c>
      <c r="T38" s="154">
        <v>48266.111999999994</v>
      </c>
      <c r="U38" s="154">
        <v>48573.176999999916</v>
      </c>
      <c r="V38" s="154">
        <v>47199.009999999987</v>
      </c>
      <c r="W38" s="154">
        <v>49361.275999999947</v>
      </c>
      <c r="X38" s="154">
        <v>45412.628000000033</v>
      </c>
      <c r="Y38" s="154">
        <v>51801.627999999968</v>
      </c>
      <c r="Z38" s="154">
        <v>54582.834000000003</v>
      </c>
      <c r="AA38" s="154">
        <v>54939.106999999975</v>
      </c>
      <c r="AB38" s="154">
        <v>39610.614999999998</v>
      </c>
      <c r="AC38" s="154">
        <v>40227.44400000004</v>
      </c>
      <c r="AD38" s="119">
        <v>41364.400000000031</v>
      </c>
      <c r="AE38" s="52">
        <f t="shared" si="29"/>
        <v>2.8263192660214501E-2</v>
      </c>
      <c r="AG38" s="198">
        <f t="shared" si="26"/>
        <v>3.2539314368583776</v>
      </c>
      <c r="AH38" s="157">
        <f t="shared" si="26"/>
        <v>3.1337083285605001</v>
      </c>
      <c r="AI38" s="157">
        <f t="shared" si="26"/>
        <v>2.2562326611474677</v>
      </c>
      <c r="AJ38" s="157">
        <f t="shared" si="26"/>
        <v>3.3901116276712977</v>
      </c>
      <c r="AK38" s="157">
        <f t="shared" si="26"/>
        <v>3.3140091652530894</v>
      </c>
      <c r="AL38" s="157">
        <f t="shared" si="26"/>
        <v>3.4292885910740196</v>
      </c>
      <c r="AM38" s="157">
        <f t="shared" si="26"/>
        <v>3.2799387414257781</v>
      </c>
      <c r="AN38" s="157">
        <f t="shared" si="26"/>
        <v>3.0212068642228891</v>
      </c>
      <c r="AO38" s="157">
        <f t="shared" si="26"/>
        <v>3.2532448061198354</v>
      </c>
      <c r="AP38" s="157">
        <f t="shared" si="26"/>
        <v>3.4008016340950329</v>
      </c>
      <c r="AQ38" s="157">
        <f t="shared" si="26"/>
        <v>3.1623807399392989</v>
      </c>
      <c r="AR38" s="157">
        <f t="shared" si="26"/>
        <v>3.1617372629813776</v>
      </c>
      <c r="AS38" s="157">
        <f t="shared" ref="AS38" si="46">(AD38/N38)*10</f>
        <v>3.1593111784489505</v>
      </c>
      <c r="AT38" s="52">
        <f t="shared" ref="AT38" si="47">IF(AS38="","",(AS38-AR38)/AR38)</f>
        <v>-7.6732641919126691E-4</v>
      </c>
      <c r="AW38" s="105"/>
    </row>
    <row r="39" spans="1:49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19"/>
      <c r="O39" s="52" t="str">
        <f t="shared" si="28"/>
        <v/>
      </c>
      <c r="Q39" s="109" t="s">
        <v>83</v>
      </c>
      <c r="R39" s="19">
        <v>50334.872000000032</v>
      </c>
      <c r="S39" s="154">
        <v>48986.57900000002</v>
      </c>
      <c r="T39" s="154">
        <v>51362.042000000016</v>
      </c>
      <c r="U39" s="154">
        <v>51289.855999999963</v>
      </c>
      <c r="V39" s="154">
        <v>48284.936000000031</v>
      </c>
      <c r="W39" s="154">
        <v>53105.856999999989</v>
      </c>
      <c r="X39" s="154">
        <v>59549.020999999986</v>
      </c>
      <c r="Y39" s="154">
        <v>59908.970000000067</v>
      </c>
      <c r="Z39" s="154">
        <v>53697.078000000001</v>
      </c>
      <c r="AA39" s="154">
        <v>48381.740000000013</v>
      </c>
      <c r="AB39" s="154">
        <v>43825.39899999999</v>
      </c>
      <c r="AC39" s="154">
        <v>46964.612000000016</v>
      </c>
      <c r="AD39" s="119"/>
      <c r="AE39" s="52" t="str">
        <f t="shared" si="29"/>
        <v/>
      </c>
      <c r="AG39" s="198">
        <f t="shared" si="26"/>
        <v>3.2414904621629503</v>
      </c>
      <c r="AH39" s="157">
        <f t="shared" si="26"/>
        <v>2.5668080317411479</v>
      </c>
      <c r="AI39" s="157">
        <f t="shared" ref="AI39:AQ41" si="48">IF(T39="","",(T39/D39)*10)</f>
        <v>3.1227660965473962</v>
      </c>
      <c r="AJ39" s="157">
        <f t="shared" si="48"/>
        <v>3.2923693141074821</v>
      </c>
      <c r="AK39" s="157">
        <f t="shared" si="48"/>
        <v>3.4202920027254784</v>
      </c>
      <c r="AL39" s="157">
        <f t="shared" si="48"/>
        <v>3.4483133730908344</v>
      </c>
      <c r="AM39" s="157">
        <f t="shared" si="48"/>
        <v>3.0834533940913951</v>
      </c>
      <c r="AN39" s="157">
        <f t="shared" si="48"/>
        <v>2.9683270442133765</v>
      </c>
      <c r="AO39" s="157">
        <f t="shared" si="48"/>
        <v>3.3181225695901304</v>
      </c>
      <c r="AP39" s="157">
        <f t="shared" si="48"/>
        <v>3.2080125021789963</v>
      </c>
      <c r="AQ39" s="157">
        <f t="shared" si="48"/>
        <v>3.0872727608300847</v>
      </c>
      <c r="AR39" s="157">
        <f>IF(AC39="","",(AC39/M39)*10)</f>
        <v>3.0523879633076105</v>
      </c>
      <c r="AS39" s="157"/>
      <c r="AT39" s="52"/>
      <c r="AW39" s="105"/>
    </row>
    <row r="40" spans="1:49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19"/>
      <c r="O40" s="52" t="str">
        <f t="shared" si="28"/>
        <v/>
      </c>
      <c r="Q40" s="110" t="s">
        <v>84</v>
      </c>
      <c r="R40" s="19">
        <v>35379.044000000002</v>
      </c>
      <c r="S40" s="154">
        <v>37144.067999999992</v>
      </c>
      <c r="T40" s="154">
        <v>37986.12000000001</v>
      </c>
      <c r="U40" s="154">
        <v>33420.183999999987</v>
      </c>
      <c r="V40" s="154">
        <v>33733.983000000022</v>
      </c>
      <c r="W40" s="154">
        <v>36039.897999999965</v>
      </c>
      <c r="X40" s="154">
        <v>34055.992000000013</v>
      </c>
      <c r="Y40" s="154">
        <v>36034.477999999988</v>
      </c>
      <c r="Z40" s="154">
        <v>35921.741999999998</v>
      </c>
      <c r="AA40" s="154">
        <v>37043.72399999998</v>
      </c>
      <c r="AB40" s="154">
        <v>32897.341999999997</v>
      </c>
      <c r="AC40" s="154">
        <v>33474.04300000002</v>
      </c>
      <c r="AD40" s="119"/>
      <c r="AE40" s="52" t="str">
        <f t="shared" si="29"/>
        <v/>
      </c>
      <c r="AG40" s="198">
        <f t="shared" si="26"/>
        <v>2.3641849315690981</v>
      </c>
      <c r="AH40" s="157">
        <f t="shared" si="26"/>
        <v>2.3331363931299971</v>
      </c>
      <c r="AI40" s="157">
        <f t="shared" si="48"/>
        <v>1.8672394304510065</v>
      </c>
      <c r="AJ40" s="157">
        <f t="shared" si="48"/>
        <v>3.0775081161693092</v>
      </c>
      <c r="AK40" s="157">
        <f t="shared" si="48"/>
        <v>3.1734234355002373</v>
      </c>
      <c r="AL40" s="157">
        <f t="shared" si="48"/>
        <v>3.0922544640903604</v>
      </c>
      <c r="AM40" s="157">
        <f t="shared" si="48"/>
        <v>2.9933333802103839</v>
      </c>
      <c r="AN40" s="157">
        <f t="shared" si="48"/>
        <v>2.4409599211403106</v>
      </c>
      <c r="AO40" s="157">
        <f t="shared" si="48"/>
        <v>3.0553693343062638</v>
      </c>
      <c r="AP40" s="157">
        <f t="shared" si="48"/>
        <v>2.9890526462560034</v>
      </c>
      <c r="AQ40" s="157">
        <f t="shared" si="48"/>
        <v>3.0440906927318663</v>
      </c>
      <c r="AR40" s="157">
        <f>IF(AC40="","",(AC40/M40)*10)</f>
        <v>2.8814276072156284</v>
      </c>
      <c r="AS40" s="157"/>
      <c r="AT40" s="52"/>
      <c r="AW40" s="105"/>
    </row>
    <row r="41" spans="1:49" ht="20.100000000000001" customHeight="1" thickBot="1" x14ac:dyDescent="0.3">
      <c r="A41" s="35" t="str">
        <f>A19</f>
        <v>jan-out</v>
      </c>
      <c r="B41" s="167">
        <f>SUM(B29:B38)</f>
        <v>1192030.3899999999</v>
      </c>
      <c r="C41" s="168">
        <f t="shared" ref="C41:N41" si="49">SUM(C29:C38)</f>
        <v>1331784.02</v>
      </c>
      <c r="D41" s="168">
        <f t="shared" si="49"/>
        <v>1498760.7899999996</v>
      </c>
      <c r="E41" s="168">
        <f t="shared" si="49"/>
        <v>1373672.7399999998</v>
      </c>
      <c r="F41" s="168">
        <f t="shared" si="49"/>
        <v>1137017.22</v>
      </c>
      <c r="G41" s="168">
        <f t="shared" si="49"/>
        <v>1131967.7699999996</v>
      </c>
      <c r="H41" s="168">
        <f t="shared" si="49"/>
        <v>1339888.2000000002</v>
      </c>
      <c r="I41" s="168">
        <f t="shared" si="49"/>
        <v>1329177.99</v>
      </c>
      <c r="J41" s="168">
        <f t="shared" si="49"/>
        <v>1402109.93</v>
      </c>
      <c r="K41" s="168">
        <f t="shared" si="49"/>
        <v>1293223.1499999994</v>
      </c>
      <c r="L41" s="168">
        <f t="shared" si="49"/>
        <v>1161722.6799999997</v>
      </c>
      <c r="M41" s="168">
        <f t="shared" si="49"/>
        <v>1238693.7799999998</v>
      </c>
      <c r="N41" s="169">
        <f t="shared" si="49"/>
        <v>1229601.9499999997</v>
      </c>
      <c r="O41" s="61">
        <f t="shared" si="28"/>
        <v>-7.3398527923504032E-3</v>
      </c>
      <c r="Q41" s="109"/>
      <c r="R41" s="167">
        <f>SUM(R29:R38)</f>
        <v>300442.73599999992</v>
      </c>
      <c r="S41" s="168">
        <f t="shared" ref="S41:AD41" si="50">SUM(S29:S38)</f>
        <v>304856.92500000005</v>
      </c>
      <c r="T41" s="168">
        <f t="shared" si="50"/>
        <v>316714.93200000003</v>
      </c>
      <c r="U41" s="168">
        <f t="shared" si="50"/>
        <v>322888.01399999985</v>
      </c>
      <c r="V41" s="168">
        <f t="shared" si="50"/>
        <v>324934.25000000006</v>
      </c>
      <c r="W41" s="168">
        <f t="shared" si="50"/>
        <v>332741.63599999982</v>
      </c>
      <c r="X41" s="168">
        <f t="shared" si="50"/>
        <v>337659.78799999994</v>
      </c>
      <c r="Y41" s="168">
        <f t="shared" si="50"/>
        <v>346421.0039999999</v>
      </c>
      <c r="Z41" s="168">
        <f t="shared" si="50"/>
        <v>364583.27500000002</v>
      </c>
      <c r="AA41" s="168">
        <f t="shared" si="50"/>
        <v>369504.48799999995</v>
      </c>
      <c r="AB41" s="168">
        <f t="shared" si="50"/>
        <v>317231.40099999995</v>
      </c>
      <c r="AC41" s="168">
        <f t="shared" si="50"/>
        <v>349207.2350000001</v>
      </c>
      <c r="AD41" s="169">
        <f t="shared" si="50"/>
        <v>341154.49500000017</v>
      </c>
      <c r="AE41" s="57">
        <f t="shared" si="29"/>
        <v>-2.3060060596968818E-2</v>
      </c>
      <c r="AG41" s="199">
        <f t="shared" si="26"/>
        <v>2.5204284934379899</v>
      </c>
      <c r="AH41" s="173">
        <f t="shared" si="26"/>
        <v>2.2890868220509213</v>
      </c>
      <c r="AI41" s="173">
        <f t="shared" si="48"/>
        <v>2.1131786614193455</v>
      </c>
      <c r="AJ41" s="173">
        <f t="shared" si="48"/>
        <v>2.3505453999181776</v>
      </c>
      <c r="AK41" s="173">
        <f t="shared" si="48"/>
        <v>2.8577777388455039</v>
      </c>
      <c r="AL41" s="173">
        <f t="shared" si="48"/>
        <v>2.9394974381646923</v>
      </c>
      <c r="AM41" s="173">
        <f t="shared" si="48"/>
        <v>2.5200594198829416</v>
      </c>
      <c r="AN41" s="173">
        <f t="shared" si="48"/>
        <v>2.6062800212332733</v>
      </c>
      <c r="AO41" s="173">
        <f t="shared" si="48"/>
        <v>2.6002474356629084</v>
      </c>
      <c r="AP41" s="173">
        <f t="shared" si="48"/>
        <v>2.8572368813533853</v>
      </c>
      <c r="AQ41" s="173">
        <f t="shared" si="48"/>
        <v>2.730698181772607</v>
      </c>
      <c r="AR41" s="173">
        <f>IF(AC41="","",(AC41/M41)*10)</f>
        <v>2.8191570882030277</v>
      </c>
      <c r="AS41" s="173">
        <f>IF(AD41="","",(AD41/N41)*10)</f>
        <v>2.77451166208707</v>
      </c>
      <c r="AT41" s="61">
        <f t="shared" ref="AT41:AT42" si="51">IF(AS41="","",(AS41-AR41)/AR41)</f>
        <v>-1.5836444979522347E-2</v>
      </c>
      <c r="AW41" s="105"/>
    </row>
    <row r="42" spans="1:49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M42" si="52">SUM(E29:E31)</f>
        <v>397992.19999999995</v>
      </c>
      <c r="F42" s="154">
        <f t="shared" si="52"/>
        <v>320914.02999999997</v>
      </c>
      <c r="G42" s="154">
        <f t="shared" si="52"/>
        <v>319240.09999999998</v>
      </c>
      <c r="H42" s="154">
        <f t="shared" si="52"/>
        <v>375788.15999999986</v>
      </c>
      <c r="I42" s="154">
        <f t="shared" si="52"/>
        <v>329821.17</v>
      </c>
      <c r="J42" s="154">
        <f t="shared" si="52"/>
        <v>409296.98</v>
      </c>
      <c r="K42" s="154">
        <f t="shared" si="52"/>
        <v>362582.60999999987</v>
      </c>
      <c r="L42" s="154">
        <f t="shared" si="52"/>
        <v>323969.94999999995</v>
      </c>
      <c r="M42" s="154">
        <f t="shared" si="52"/>
        <v>371518.00999999989</v>
      </c>
      <c r="N42" s="154">
        <f t="shared" ref="N42" si="53">SUM(N29:N31)</f>
        <v>348571.84999999986</v>
      </c>
      <c r="O42" s="61">
        <f t="shared" si="28"/>
        <v>-6.1763250723699877E-2</v>
      </c>
      <c r="Q42" s="108" t="s">
        <v>85</v>
      </c>
      <c r="R42" s="19">
        <f>SUM(R29:R31)</f>
        <v>82216.569999999963</v>
      </c>
      <c r="S42" s="154">
        <f>SUM(S29:S31)</f>
        <v>78766.856</v>
      </c>
      <c r="T42" s="154">
        <f>SUM(T29:T31)</f>
        <v>86315.356999999989</v>
      </c>
      <c r="U42" s="154">
        <f t="shared" ref="U42:AC42" si="54">SUM(U29:U31)</f>
        <v>84446.709999999992</v>
      </c>
      <c r="V42" s="154">
        <f t="shared" si="54"/>
        <v>88812.746000000028</v>
      </c>
      <c r="W42" s="154">
        <f t="shared" si="54"/>
        <v>88470.203999999969</v>
      </c>
      <c r="X42" s="154">
        <f t="shared" si="54"/>
        <v>91011.791000000027</v>
      </c>
      <c r="Y42" s="154">
        <f t="shared" si="54"/>
        <v>89366.013999999952</v>
      </c>
      <c r="Z42" s="154">
        <f t="shared" si="54"/>
        <v>99643.168000000005</v>
      </c>
      <c r="AA42" s="154">
        <f t="shared" si="54"/>
        <v>99340.117999999988</v>
      </c>
      <c r="AB42" s="154">
        <f t="shared" si="54"/>
        <v>86053.720000000016</v>
      </c>
      <c r="AC42" s="154">
        <f t="shared" si="54"/>
        <v>101509.05600000001</v>
      </c>
      <c r="AD42" s="154">
        <f t="shared" ref="AD42" si="55">SUM(AD29:AD31)</f>
        <v>97446.615000000049</v>
      </c>
      <c r="AE42" s="52">
        <f t="shared" si="29"/>
        <v>-4.0020478566956251E-2</v>
      </c>
      <c r="AG42" s="197">
        <f t="shared" si="26"/>
        <v>2.4364590200545351</v>
      </c>
      <c r="AH42" s="156">
        <f t="shared" si="26"/>
        <v>2.3667894900255999</v>
      </c>
      <c r="AI42" s="156">
        <f t="shared" si="26"/>
        <v>1.9850252923809542</v>
      </c>
      <c r="AJ42" s="156">
        <f t="shared" si="26"/>
        <v>2.1218182165379122</v>
      </c>
      <c r="AK42" s="156">
        <f t="shared" si="26"/>
        <v>2.7674934000236773</v>
      </c>
      <c r="AL42" s="156">
        <f t="shared" si="26"/>
        <v>2.7712747865947911</v>
      </c>
      <c r="AM42" s="156">
        <f t="shared" si="26"/>
        <v>2.4218908599994227</v>
      </c>
      <c r="AN42" s="156">
        <f t="shared" si="26"/>
        <v>2.7095293488892769</v>
      </c>
      <c r="AO42" s="156">
        <f t="shared" si="26"/>
        <v>2.4344955587016552</v>
      </c>
      <c r="AP42" s="156">
        <f t="shared" si="26"/>
        <v>2.7397926778672597</v>
      </c>
      <c r="AQ42" s="156">
        <f t="shared" si="26"/>
        <v>2.6562253690504329</v>
      </c>
      <c r="AR42" s="156">
        <f t="shared" si="26"/>
        <v>2.7322782009948869</v>
      </c>
      <c r="AS42" s="156">
        <f t="shared" si="26"/>
        <v>2.7955962307340676</v>
      </c>
      <c r="AT42" s="61">
        <f t="shared" si="51"/>
        <v>2.3174078582526871E-2</v>
      </c>
      <c r="AW42" s="105"/>
    </row>
    <row r="43" spans="1:49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M43" si="56">SUM(E32:E34)</f>
        <v>452362.07000000007</v>
      </c>
      <c r="F43" s="154">
        <f t="shared" si="56"/>
        <v>346745.78999999992</v>
      </c>
      <c r="G43" s="154">
        <f t="shared" si="56"/>
        <v>356512.32999999996</v>
      </c>
      <c r="H43" s="154">
        <f t="shared" si="56"/>
        <v>427716.65999999992</v>
      </c>
      <c r="I43" s="154">
        <f t="shared" si="56"/>
        <v>426590.23</v>
      </c>
      <c r="J43" s="154">
        <f t="shared" si="56"/>
        <v>454858.03</v>
      </c>
      <c r="K43" s="154">
        <f t="shared" si="56"/>
        <v>390784.71999999991</v>
      </c>
      <c r="L43" s="154">
        <f t="shared" si="56"/>
        <v>348578.50999999989</v>
      </c>
      <c r="M43" s="154">
        <f t="shared" si="56"/>
        <v>402799.82999999984</v>
      </c>
      <c r="N43" s="154">
        <f t="shared" ref="N43" si="57">SUM(N32:N34)</f>
        <v>386193.45999999979</v>
      </c>
      <c r="O43" s="52">
        <f t="shared" si="28"/>
        <v>-4.1227351064175126E-2</v>
      </c>
      <c r="Q43" s="109" t="s">
        <v>86</v>
      </c>
      <c r="R43" s="19">
        <f>SUM(R32:R34)</f>
        <v>86998.260999999969</v>
      </c>
      <c r="S43" s="154">
        <f>SUM(S32:S34)</f>
        <v>91054.148000000016</v>
      </c>
      <c r="T43" s="154">
        <f>SUM(T32:T34)</f>
        <v>86989.97</v>
      </c>
      <c r="U43" s="154">
        <f t="shared" ref="U43:AC43" si="58">SUM(U32:U34)</f>
        <v>94857.412999999986</v>
      </c>
      <c r="V43" s="154">
        <f t="shared" si="58"/>
        <v>91989.164000000033</v>
      </c>
      <c r="W43" s="154">
        <f t="shared" si="58"/>
        <v>97881.056000000011</v>
      </c>
      <c r="X43" s="154">
        <f t="shared" si="58"/>
        <v>97771.116999999969</v>
      </c>
      <c r="Y43" s="154">
        <f t="shared" si="58"/>
        <v>103996.73799999995</v>
      </c>
      <c r="Z43" s="154">
        <f t="shared" si="58"/>
        <v>107258.03199999998</v>
      </c>
      <c r="AA43" s="154">
        <f t="shared" si="58"/>
        <v>100592.079</v>
      </c>
      <c r="AB43" s="154">
        <f t="shared" si="58"/>
        <v>90380.885999999999</v>
      </c>
      <c r="AC43" s="154">
        <f t="shared" si="58"/>
        <v>108425.69100000005</v>
      </c>
      <c r="AD43" s="154">
        <f t="shared" ref="AD43" si="59">SUM(AD32:AD34)</f>
        <v>101843.8700000001</v>
      </c>
      <c r="AE43" s="52">
        <f t="shared" si="29"/>
        <v>-6.0703519058042707E-2</v>
      </c>
      <c r="AG43" s="198">
        <f t="shared" si="26"/>
        <v>2.2750732862824821</v>
      </c>
      <c r="AH43" s="157">
        <f t="shared" si="26"/>
        <v>1.9521934010893327</v>
      </c>
      <c r="AI43" s="157">
        <f t="shared" si="26"/>
        <v>2.0898434558003469</v>
      </c>
      <c r="AJ43" s="157">
        <f t="shared" si="26"/>
        <v>2.0969356029341712</v>
      </c>
      <c r="AK43" s="157">
        <f t="shared" si="26"/>
        <v>2.6529280715996597</v>
      </c>
      <c r="AL43" s="157">
        <f t="shared" si="26"/>
        <v>2.7455167118623924</v>
      </c>
      <c r="AM43" s="157">
        <f t="shared" si="26"/>
        <v>2.2858851698692302</v>
      </c>
      <c r="AN43" s="157">
        <f t="shared" si="26"/>
        <v>2.4378602857360319</v>
      </c>
      <c r="AO43" s="157">
        <f t="shared" si="26"/>
        <v>2.3580551496474618</v>
      </c>
      <c r="AP43" s="157">
        <f t="shared" si="26"/>
        <v>2.5741047142273121</v>
      </c>
      <c r="AQ43" s="157">
        <f t="shared" si="26"/>
        <v>2.5928415954270969</v>
      </c>
      <c r="AR43" s="157">
        <f t="shared" si="26"/>
        <v>2.6918008133220934</v>
      </c>
      <c r="AS43" s="157">
        <f t="shared" si="26"/>
        <v>2.6371205250342706</v>
      </c>
      <c r="AT43" s="52">
        <f>IF(AS43="","",(AS43-AR43)/AR43)</f>
        <v>-2.0313645800685735E-2</v>
      </c>
      <c r="AW43" s="105"/>
    </row>
    <row r="44" spans="1:49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M44" si="60">SUM(E35:E37)</f>
        <v>380039.47999999986</v>
      </c>
      <c r="F44" s="154">
        <f t="shared" si="60"/>
        <v>326934.71000000002</v>
      </c>
      <c r="G44" s="154">
        <f t="shared" si="60"/>
        <v>312275.05999999988</v>
      </c>
      <c r="H44" s="154">
        <f t="shared" si="60"/>
        <v>397927.66000000009</v>
      </c>
      <c r="I44" s="154">
        <f t="shared" si="60"/>
        <v>401306.53999999992</v>
      </c>
      <c r="J44" s="154">
        <f t="shared" si="60"/>
        <v>370175.25</v>
      </c>
      <c r="K44" s="154">
        <f t="shared" si="60"/>
        <v>378308.29999999981</v>
      </c>
      <c r="L44" s="154">
        <f t="shared" si="60"/>
        <v>363918.54</v>
      </c>
      <c r="M44" s="154">
        <f t="shared" si="60"/>
        <v>337143.84999999986</v>
      </c>
      <c r="N44" s="154">
        <f t="shared" ref="N44" si="61">SUM(N35:N37)</f>
        <v>363908.09999999992</v>
      </c>
      <c r="O44" s="52">
        <f t="shared" si="28"/>
        <v>7.9385253505291783E-2</v>
      </c>
      <c r="Q44" s="109" t="s">
        <v>87</v>
      </c>
      <c r="R44" s="19">
        <f>SUM(R35:R37)</f>
        <v>91499.962999999989</v>
      </c>
      <c r="S44" s="154">
        <f>SUM(S35:S37)</f>
        <v>94301.094000000012</v>
      </c>
      <c r="T44" s="154">
        <f>SUM(T35:T37)</f>
        <v>95143.493000000002</v>
      </c>
      <c r="U44" s="154">
        <f t="shared" ref="U44:AC44" si="62">SUM(U35:U37)</f>
        <v>95010.713999999993</v>
      </c>
      <c r="V44" s="154">
        <f t="shared" si="62"/>
        <v>96933.330000000016</v>
      </c>
      <c r="W44" s="154">
        <f t="shared" si="62"/>
        <v>97029.099999999919</v>
      </c>
      <c r="X44" s="154">
        <f t="shared" si="62"/>
        <v>103464.25199999993</v>
      </c>
      <c r="Y44" s="154">
        <f t="shared" si="62"/>
        <v>101256.62400000007</v>
      </c>
      <c r="Z44" s="154">
        <f t="shared" si="62"/>
        <v>103099.24100000001</v>
      </c>
      <c r="AA44" s="154">
        <f t="shared" si="62"/>
        <v>114633.18400000001</v>
      </c>
      <c r="AB44" s="154">
        <f t="shared" si="62"/>
        <v>101186.17999999993</v>
      </c>
      <c r="AC44" s="154">
        <f t="shared" si="62"/>
        <v>99045.043999999994</v>
      </c>
      <c r="AD44" s="154">
        <f t="shared" ref="AD44" si="63">SUM(AD35:AD37)</f>
        <v>100499.61000000002</v>
      </c>
      <c r="AE44" s="52">
        <f t="shared" si="29"/>
        <v>1.4685903920644639E-2</v>
      </c>
      <c r="AG44" s="198">
        <f t="shared" si="26"/>
        <v>2.613554504687233</v>
      </c>
      <c r="AH44" s="157">
        <f t="shared" si="26"/>
        <v>2.3424497621770386</v>
      </c>
      <c r="AI44" s="157">
        <f t="shared" si="26"/>
        <v>2.1934914163029777</v>
      </c>
      <c r="AJ44" s="157">
        <f t="shared" si="26"/>
        <v>2.5000222082189993</v>
      </c>
      <c r="AK44" s="157">
        <f t="shared" si="26"/>
        <v>2.9649140037776966</v>
      </c>
      <c r="AL44" s="157">
        <f t="shared" si="26"/>
        <v>3.1071677642140223</v>
      </c>
      <c r="AM44" s="157">
        <f t="shared" si="26"/>
        <v>2.6000769084511473</v>
      </c>
      <c r="AN44" s="157">
        <f t="shared" si="26"/>
        <v>2.5231740305054604</v>
      </c>
      <c r="AO44" s="157">
        <f t="shared" si="26"/>
        <v>2.7851467919586739</v>
      </c>
      <c r="AP44" s="157">
        <f t="shared" si="26"/>
        <v>3.0301524973150222</v>
      </c>
      <c r="AQ44" s="157">
        <f t="shared" si="26"/>
        <v>2.780462352921067</v>
      </c>
      <c r="AR44" s="157">
        <f t="shared" si="26"/>
        <v>2.9377680773355359</v>
      </c>
      <c r="AS44" s="157">
        <f t="shared" si="26"/>
        <v>2.761675543907927</v>
      </c>
      <c r="AT44" s="52">
        <f>IF(AS44="","",(AS44-AR44)/AR44)</f>
        <v>-5.9940924127448253E-2</v>
      </c>
      <c r="AW44" s="105"/>
    </row>
    <row r="45" spans="1:49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64">IF(E40="","",SUM(E38:E40))</f>
        <v>407657.96999999974</v>
      </c>
      <c r="F45" s="155">
        <f t="shared" si="64"/>
        <v>389896.20999999979</v>
      </c>
      <c r="G45" s="155">
        <f t="shared" si="64"/>
        <v>414494.53</v>
      </c>
      <c r="H45" s="155">
        <f t="shared" si="64"/>
        <v>445352.96000000014</v>
      </c>
      <c r="I45" s="155">
        <f t="shared" si="64"/>
        <v>520911.64999999973</v>
      </c>
      <c r="J45" s="155">
        <f t="shared" si="64"/>
        <v>447178.6</v>
      </c>
      <c r="K45" s="155">
        <f t="shared" si="64"/>
        <v>436294.14999999967</v>
      </c>
      <c r="L45" s="155">
        <f t="shared" si="64"/>
        <v>375280.25999999972</v>
      </c>
      <c r="M45" s="155">
        <f>SUM(M38:M40)</f>
        <v>397265.69</v>
      </c>
      <c r="N45" s="155">
        <f>SUM(N38:N40)</f>
        <v>130928.53999999992</v>
      </c>
      <c r="O45" s="55">
        <f t="shared" si="28"/>
        <v>-0.67042575461273812</v>
      </c>
      <c r="Q45" s="110" t="s">
        <v>88</v>
      </c>
      <c r="R45" s="21">
        <f>SUM(R38:R40)</f>
        <v>125441.85800000001</v>
      </c>
      <c r="S45" s="155">
        <f>SUM(S38:S40)</f>
        <v>126865.47399999999</v>
      </c>
      <c r="T45" s="155">
        <f>IF(T40="","",SUM(T38:T40))</f>
        <v>137614.27400000003</v>
      </c>
      <c r="U45" s="155">
        <f t="shared" ref="U45:AB45" si="65">IF(U40="","",SUM(U38:U40))</f>
        <v>133283.21699999986</v>
      </c>
      <c r="V45" s="155">
        <f t="shared" si="65"/>
        <v>129217.92900000005</v>
      </c>
      <c r="W45" s="155">
        <f t="shared" si="65"/>
        <v>138507.0309999999</v>
      </c>
      <c r="X45" s="155">
        <f t="shared" si="65"/>
        <v>139017.64100000003</v>
      </c>
      <c r="Y45" s="155">
        <f t="shared" si="65"/>
        <v>147745.076</v>
      </c>
      <c r="Z45" s="155">
        <f t="shared" si="65"/>
        <v>144201.65400000001</v>
      </c>
      <c r="AA45" s="155">
        <f t="shared" si="65"/>
        <v>140364.57099999997</v>
      </c>
      <c r="AB45" s="155">
        <f t="shared" si="65"/>
        <v>116333.356</v>
      </c>
      <c r="AC45" s="155">
        <f>SUM(AC38:AC40)</f>
        <v>120666.09900000007</v>
      </c>
      <c r="AD45" s="155">
        <f>SUM(AD38:AD40)</f>
        <v>41364.400000000031</v>
      </c>
      <c r="AE45" s="55">
        <f t="shared" si="29"/>
        <v>-0.65719949229484909</v>
      </c>
      <c r="AG45" s="200">
        <f t="shared" ref="AG45:AH45" si="66">(R45/B45)*10</f>
        <v>2.9376034082439215</v>
      </c>
      <c r="AH45" s="158">
        <f t="shared" si="66"/>
        <v>2.642822586054681</v>
      </c>
      <c r="AI45" s="158">
        <f t="shared" ref="AI45:AQ45" si="67">IF(T40="","",(T45/D45)*10)</f>
        <v>2.3651800960558829</v>
      </c>
      <c r="AJ45" s="158">
        <f t="shared" si="67"/>
        <v>3.2694863539648189</v>
      </c>
      <c r="AK45" s="158">
        <f t="shared" si="67"/>
        <v>3.3141622228130947</v>
      </c>
      <c r="AL45" s="158">
        <f t="shared" si="67"/>
        <v>3.3415888745262787</v>
      </c>
      <c r="AM45" s="158">
        <f t="shared" si="67"/>
        <v>3.1215160442629593</v>
      </c>
      <c r="AN45" s="158">
        <f t="shared" si="67"/>
        <v>2.8362789736032989</v>
      </c>
      <c r="AO45" s="158">
        <f t="shared" si="67"/>
        <v>3.2246993483140747</v>
      </c>
      <c r="AP45" s="158">
        <f t="shared" si="67"/>
        <v>3.2172003910664415</v>
      </c>
      <c r="AQ45" s="158">
        <f t="shared" si="67"/>
        <v>3.0999060808580792</v>
      </c>
      <c r="AR45" s="158">
        <f>IF(AC40="","",(AC45/M45)*10)</f>
        <v>3.0374155643795984</v>
      </c>
      <c r="AS45" s="158" t="str">
        <f>IF(AD40="","",(AD45/N45)*10)</f>
        <v/>
      </c>
      <c r="AT45" s="55"/>
      <c r="AW45" s="105"/>
    </row>
    <row r="46" spans="1:49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W46" s="105"/>
    </row>
    <row r="47" spans="1:49" ht="15.75" thickBot="1" x14ac:dyDescent="0.3">
      <c r="O47" s="107" t="s">
        <v>1</v>
      </c>
      <c r="AE47" s="297">
        <v>1000</v>
      </c>
      <c r="AT47" s="297" t="s">
        <v>47</v>
      </c>
      <c r="AW47" s="105"/>
    </row>
    <row r="48" spans="1:49" ht="20.100000000000001" customHeight="1" x14ac:dyDescent="0.25">
      <c r="A48" s="330" t="s">
        <v>15</v>
      </c>
      <c r="B48" s="332" t="s">
        <v>72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7"/>
      <c r="O48" s="328" t="s">
        <v>131</v>
      </c>
      <c r="Q48" s="333" t="s">
        <v>3</v>
      </c>
      <c r="R48" s="325" t="s">
        <v>72</v>
      </c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7"/>
      <c r="AE48" s="328" t="s">
        <v>131</v>
      </c>
      <c r="AG48" s="325" t="s">
        <v>72</v>
      </c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7"/>
      <c r="AT48" s="328" t="str">
        <f>AE48</f>
        <v>D       2022/2021</v>
      </c>
      <c r="AW48" s="105"/>
    </row>
    <row r="49" spans="1:49" ht="20.100000000000001" customHeight="1" thickBot="1" x14ac:dyDescent="0.3">
      <c r="A49" s="331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7">
        <v>2019</v>
      </c>
      <c r="L49" s="267">
        <v>2020</v>
      </c>
      <c r="M49" s="267">
        <v>2021</v>
      </c>
      <c r="N49" s="133">
        <v>2022</v>
      </c>
      <c r="O49" s="329"/>
      <c r="Q49" s="334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29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2017</v>
      </c>
      <c r="AN49" s="135">
        <v>2017</v>
      </c>
      <c r="AO49" s="135">
        <v>2018</v>
      </c>
      <c r="AP49" s="135">
        <v>2019</v>
      </c>
      <c r="AQ49" s="135">
        <v>2020</v>
      </c>
      <c r="AR49" s="135">
        <v>2021</v>
      </c>
      <c r="AS49" s="133">
        <v>2022</v>
      </c>
      <c r="AT49" s="329"/>
      <c r="AW49" s="105"/>
    </row>
    <row r="50" spans="1:49" ht="3" customHeight="1" thickBot="1" x14ac:dyDescent="0.3">
      <c r="A50" s="299" t="s">
        <v>90</v>
      </c>
      <c r="B50" s="298"/>
      <c r="C50" s="298"/>
      <c r="D50" s="298"/>
      <c r="E50" s="298"/>
      <c r="F50" s="298"/>
      <c r="G50" s="298"/>
      <c r="H50" s="298"/>
      <c r="I50" s="298"/>
      <c r="J50" s="303"/>
      <c r="K50" s="298"/>
      <c r="L50" s="298"/>
      <c r="M50" s="298"/>
      <c r="N50" s="298"/>
      <c r="O50" s="300"/>
      <c r="Q50" s="299"/>
      <c r="R50" s="301">
        <v>2010</v>
      </c>
      <c r="S50" s="301">
        <v>2011</v>
      </c>
      <c r="T50" s="301">
        <v>2012</v>
      </c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0"/>
      <c r="AW50" s="105"/>
    </row>
    <row r="51" spans="1:49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121646.65999999996</v>
      </c>
      <c r="N51" s="112">
        <v>128659.4999999998</v>
      </c>
      <c r="O51" s="61">
        <f>IF(N51="","",(N51-M51)/M51)</f>
        <v>5.7649260571558961E-2</v>
      </c>
      <c r="Q51" s="109" t="s">
        <v>73</v>
      </c>
      <c r="R51" s="115">
        <v>14178.058999999999</v>
      </c>
      <c r="S51" s="153">
        <v>16344.844999999999</v>
      </c>
      <c r="T51" s="153">
        <v>18481.169000000002</v>
      </c>
      <c r="U51" s="153">
        <v>20000.632999999987</v>
      </c>
      <c r="V51" s="153">
        <v>18045.733999999989</v>
      </c>
      <c r="W51" s="153">
        <v>19063.57499999999</v>
      </c>
      <c r="X51" s="153">
        <v>17884.870999999992</v>
      </c>
      <c r="Y51" s="153">
        <v>22256.164000000001</v>
      </c>
      <c r="Z51" s="153">
        <v>22751.996999999999</v>
      </c>
      <c r="AA51" s="153">
        <v>25859.545000000013</v>
      </c>
      <c r="AB51" s="153">
        <v>35304.031000000017</v>
      </c>
      <c r="AC51" s="153">
        <v>29875.058000000023</v>
      </c>
      <c r="AD51" s="112">
        <v>35719.703999999983</v>
      </c>
      <c r="AE51" s="61">
        <f>IF(AD51="","",(AD51-AC51)/AC51)</f>
        <v>0.19563630637972171</v>
      </c>
      <c r="AG51" s="197">
        <f t="shared" ref="AG51:AS66" si="68">(R51/B51)*10</f>
        <v>1.8403950095881081</v>
      </c>
      <c r="AH51" s="156">
        <f t="shared" si="68"/>
        <v>2.1615227579625658</v>
      </c>
      <c r="AI51" s="156">
        <f t="shared" si="68"/>
        <v>1.6233752122420044</v>
      </c>
      <c r="AJ51" s="156">
        <f t="shared" si="68"/>
        <v>2.1365698136809841</v>
      </c>
      <c r="AK51" s="156">
        <f t="shared" si="68"/>
        <v>1.9118665881821473</v>
      </c>
      <c r="AL51" s="156">
        <f t="shared" si="68"/>
        <v>2.084887683249244</v>
      </c>
      <c r="AM51" s="156">
        <f t="shared" si="68"/>
        <v>2.5496644283820684</v>
      </c>
      <c r="AN51" s="156">
        <f t="shared" si="68"/>
        <v>2.3022728777371348</v>
      </c>
      <c r="AO51" s="156">
        <f t="shared" si="68"/>
        <v>2.6245023255663726</v>
      </c>
      <c r="AP51" s="156">
        <f t="shared" si="68"/>
        <v>2.5168305052232003</v>
      </c>
      <c r="AQ51" s="156">
        <f t="shared" si="68"/>
        <v>2.5770024051709339</v>
      </c>
      <c r="AR51" s="156">
        <f t="shared" si="68"/>
        <v>2.455888061373821</v>
      </c>
      <c r="AS51" s="156">
        <f t="shared" si="68"/>
        <v>2.7762974362561677</v>
      </c>
      <c r="AT51" s="61">
        <f t="shared" ref="AT51" si="69">IF(AS51="","",(AS51-AR51)/AR51)</f>
        <v>0.13046578951286161</v>
      </c>
      <c r="AW51" s="105"/>
    </row>
    <row r="52" spans="1:49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119">
        <v>139222.91999999995</v>
      </c>
      <c r="O52" s="52">
        <f t="shared" ref="O52:O67" si="70">IF(N52="","",(N52-M52)/M52)</f>
        <v>0.12026413281892219</v>
      </c>
      <c r="Q52" s="109" t="s">
        <v>74</v>
      </c>
      <c r="R52" s="117">
        <v>14439.179</v>
      </c>
      <c r="S52" s="154">
        <v>17444.693999999992</v>
      </c>
      <c r="T52" s="154">
        <v>20090.994000000017</v>
      </c>
      <c r="U52" s="154">
        <v>22514.599000000009</v>
      </c>
      <c r="V52" s="154">
        <v>22065.344000000008</v>
      </c>
      <c r="W52" s="154">
        <v>19101.218999999997</v>
      </c>
      <c r="X52" s="154">
        <v>19254.929999999989</v>
      </c>
      <c r="Y52" s="154">
        <v>22517.317999999988</v>
      </c>
      <c r="Z52" s="154">
        <v>25713.953000000001</v>
      </c>
      <c r="AA52" s="154">
        <v>28323.108</v>
      </c>
      <c r="AB52" s="154">
        <v>28077.08600000001</v>
      </c>
      <c r="AC52" s="154">
        <v>31587.513999999974</v>
      </c>
      <c r="AD52" s="119">
        <v>37713.375000000029</v>
      </c>
      <c r="AE52" s="52">
        <f t="shared" ref="AE52:AE67" si="71">IF(AD52="","",(AD52-AC52)/AC52)</f>
        <v>0.19393298883856641</v>
      </c>
      <c r="AG52" s="198">
        <f t="shared" si="68"/>
        <v>1.9828769390109828</v>
      </c>
      <c r="AH52" s="157">
        <f t="shared" si="68"/>
        <v>1.9988227993313985</v>
      </c>
      <c r="AI52" s="157">
        <f t="shared" si="68"/>
        <v>1.9749874173279136</v>
      </c>
      <c r="AJ52" s="157">
        <f t="shared" si="68"/>
        <v>2.0345965286625685</v>
      </c>
      <c r="AK52" s="157">
        <f t="shared" si="68"/>
        <v>2.0060953800975545</v>
      </c>
      <c r="AL52" s="157">
        <f t="shared" si="68"/>
        <v>2.0568406639230217</v>
      </c>
      <c r="AM52" s="157">
        <f t="shared" si="68"/>
        <v>2.6533769046368283</v>
      </c>
      <c r="AN52" s="157">
        <f t="shared" si="68"/>
        <v>2.647838667682183</v>
      </c>
      <c r="AO52" s="157">
        <f t="shared" si="68"/>
        <v>2.631341738074287</v>
      </c>
      <c r="AP52" s="157">
        <f t="shared" si="68"/>
        <v>2.536018842558001</v>
      </c>
      <c r="AQ52" s="157">
        <f t="shared" si="68"/>
        <v>2.4832292547690611</v>
      </c>
      <c r="AR52" s="157">
        <f t="shared" si="68"/>
        <v>2.5417049850064592</v>
      </c>
      <c r="AS52" s="157">
        <f t="shared" ref="AS52" si="72">(AD52/N52)*10</f>
        <v>2.7088481551744525</v>
      </c>
      <c r="AT52" s="52">
        <f t="shared" ref="AT52" si="73">IF(AS52="","",(AS52-AR52)/AR52)</f>
        <v>6.5760255873113668E-2</v>
      </c>
      <c r="AW52" s="105"/>
    </row>
    <row r="53" spans="1:49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160491.21999999983</v>
      </c>
      <c r="N53" s="119">
        <v>144818.48000000007</v>
      </c>
      <c r="O53" s="52">
        <f t="shared" si="70"/>
        <v>-9.7654812518714579E-2</v>
      </c>
      <c r="Q53" s="109" t="s">
        <v>75</v>
      </c>
      <c r="R53" s="117">
        <v>16992.152000000002</v>
      </c>
      <c r="S53" s="154">
        <v>19273.382000000009</v>
      </c>
      <c r="T53" s="154">
        <v>22749.488000000016</v>
      </c>
      <c r="U53" s="154">
        <v>20836.083999999995</v>
      </c>
      <c r="V53" s="154">
        <v>21337.534000000003</v>
      </c>
      <c r="W53" s="154">
        <v>27425.90399999998</v>
      </c>
      <c r="X53" s="154">
        <v>21464.642000000003</v>
      </c>
      <c r="Y53" s="154">
        <v>29322.409999999974</v>
      </c>
      <c r="Z53" s="154">
        <v>27877.649000000001</v>
      </c>
      <c r="AA53" s="154">
        <v>26138.823000000029</v>
      </c>
      <c r="AB53" s="154">
        <v>35987.321000000011</v>
      </c>
      <c r="AC53" s="154">
        <v>45543.809999999983</v>
      </c>
      <c r="AD53" s="119">
        <v>41273.985000000037</v>
      </c>
      <c r="AE53" s="52">
        <f t="shared" si="71"/>
        <v>-9.3752037872983127E-2</v>
      </c>
      <c r="AG53" s="198">
        <f t="shared" si="68"/>
        <v>2.0077226683000542</v>
      </c>
      <c r="AH53" s="157">
        <f t="shared" si="68"/>
        <v>1.8315235126543004</v>
      </c>
      <c r="AI53" s="157">
        <f t="shared" si="68"/>
        <v>1.8119557041330736</v>
      </c>
      <c r="AJ53" s="157">
        <f t="shared" si="68"/>
        <v>2.0167206334389824</v>
      </c>
      <c r="AK53" s="157">
        <f t="shared" si="68"/>
        <v>1.9826132412987234</v>
      </c>
      <c r="AL53" s="157">
        <f t="shared" si="68"/>
        <v>2.113228319300315</v>
      </c>
      <c r="AM53" s="157">
        <f t="shared" si="68"/>
        <v>2.602660007755369</v>
      </c>
      <c r="AN53" s="157">
        <f t="shared" si="68"/>
        <v>2.6739934021991134</v>
      </c>
      <c r="AO53" s="157">
        <f t="shared" si="68"/>
        <v>2.617554001228326</v>
      </c>
      <c r="AP53" s="157">
        <f t="shared" si="68"/>
        <v>2.609925131515602</v>
      </c>
      <c r="AQ53" s="157">
        <f t="shared" si="68"/>
        <v>2.6161012043466729</v>
      </c>
      <c r="AR53" s="157">
        <f t="shared" si="68"/>
        <v>2.8377757985763976</v>
      </c>
      <c r="AS53" s="157">
        <f t="shared" ref="AS53" si="74">(AD53/N53)*10</f>
        <v>2.8500495931182273</v>
      </c>
      <c r="AT53" s="52">
        <f t="shared" ref="AT53" si="75">IF(AS53="","",(AS53-AR53)/AR53)</f>
        <v>4.3251459639577338E-3</v>
      </c>
      <c r="AW53" s="105"/>
    </row>
    <row r="54" spans="1:49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119">
        <v>130088.77</v>
      </c>
      <c r="O54" s="52">
        <f t="shared" si="70"/>
        <v>-0.14813083377753153</v>
      </c>
      <c r="Q54" s="109" t="s">
        <v>76</v>
      </c>
      <c r="R54" s="117">
        <v>16453.240000000009</v>
      </c>
      <c r="S54" s="154">
        <v>17348.706999999995</v>
      </c>
      <c r="T54" s="154">
        <v>21481.076000000001</v>
      </c>
      <c r="U54" s="154">
        <v>23047.187999999995</v>
      </c>
      <c r="V54" s="154">
        <v>22346.683000000005</v>
      </c>
      <c r="W54" s="154">
        <v>26898.605999999982</v>
      </c>
      <c r="X54" s="154">
        <v>21576.277000000009</v>
      </c>
      <c r="Y54" s="154">
        <v>21389.478000000017</v>
      </c>
      <c r="Z54" s="154">
        <v>27604.588</v>
      </c>
      <c r="AA54" s="154">
        <v>27317.737999999994</v>
      </c>
      <c r="AB54" s="154">
        <v>32348.051999999996</v>
      </c>
      <c r="AC54" s="154">
        <v>41453.064999999973</v>
      </c>
      <c r="AD54" s="119">
        <v>37378.63299999998</v>
      </c>
      <c r="AE54" s="52">
        <f t="shared" si="71"/>
        <v>-9.8290247054107965E-2</v>
      </c>
      <c r="AG54" s="198">
        <f t="shared" si="68"/>
        <v>1.9069227134443323</v>
      </c>
      <c r="AH54" s="157">
        <f t="shared" si="68"/>
        <v>1.915464103514757</v>
      </c>
      <c r="AI54" s="157">
        <f t="shared" si="68"/>
        <v>1.8761332001822941</v>
      </c>
      <c r="AJ54" s="157">
        <f t="shared" si="68"/>
        <v>1.8126793237794652</v>
      </c>
      <c r="AK54" s="157">
        <f t="shared" si="68"/>
        <v>2.2034024597762674</v>
      </c>
      <c r="AL54" s="157">
        <f t="shared" si="68"/>
        <v>1.9447659298682476</v>
      </c>
      <c r="AM54" s="157">
        <f t="shared" si="68"/>
        <v>2.43607496637682</v>
      </c>
      <c r="AN54" s="157">
        <f t="shared" si="68"/>
        <v>2.3737374992869791</v>
      </c>
      <c r="AO54" s="157">
        <f t="shared" si="68"/>
        <v>2.3781815706915439</v>
      </c>
      <c r="AP54" s="157">
        <f t="shared" si="68"/>
        <v>2.4789600355286541</v>
      </c>
      <c r="AQ54" s="157">
        <f t="shared" si="68"/>
        <v>2.7486232264577093</v>
      </c>
      <c r="AR54" s="157">
        <f t="shared" si="68"/>
        <v>2.7144993314116017</v>
      </c>
      <c r="AS54" s="157">
        <f t="shared" ref="AS54" si="76">(AD54/N54)*10</f>
        <v>2.8733174277841185</v>
      </c>
      <c r="AT54" s="52">
        <f t="shared" ref="AT54" si="77">IF(AS54="","",(AS54-AR54)/AR54)</f>
        <v>5.8507325654756276E-2</v>
      </c>
      <c r="AW54" s="105"/>
    </row>
    <row r="55" spans="1:49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119">
        <v>147437.25999999975</v>
      </c>
      <c r="O55" s="52">
        <f t="shared" si="70"/>
        <v>-6.9622483346413716E-2</v>
      </c>
      <c r="Q55" s="109" t="s">
        <v>77</v>
      </c>
      <c r="R55" s="117">
        <v>18200.404999999999</v>
      </c>
      <c r="S55" s="154">
        <v>20446.271000000008</v>
      </c>
      <c r="T55" s="154">
        <v>22726.202999999998</v>
      </c>
      <c r="U55" s="154">
        <v>24859.089999999986</v>
      </c>
      <c r="V55" s="154">
        <v>23995.31</v>
      </c>
      <c r="W55" s="154">
        <v>23727.782000000003</v>
      </c>
      <c r="X55" s="154">
        <v>22966.652000000002</v>
      </c>
      <c r="Y55" s="154">
        <v>30743.068000000036</v>
      </c>
      <c r="Z55" s="154">
        <v>29718.337</v>
      </c>
      <c r="AA55" s="154">
        <v>31960.788000000026</v>
      </c>
      <c r="AB55" s="154">
        <v>29316.248000000011</v>
      </c>
      <c r="AC55" s="154">
        <v>42035.093000000081</v>
      </c>
      <c r="AD55" s="119">
        <v>42309.952000000027</v>
      </c>
      <c r="AE55" s="52">
        <f t="shared" si="71"/>
        <v>6.5387984273032364E-3</v>
      </c>
      <c r="AG55" s="198">
        <f t="shared" si="68"/>
        <v>1.7520340711061637</v>
      </c>
      <c r="AH55" s="157">
        <f t="shared" si="68"/>
        <v>1.7517428736684229</v>
      </c>
      <c r="AI55" s="157">
        <f t="shared" si="68"/>
        <v>1.726322321385233</v>
      </c>
      <c r="AJ55" s="157">
        <f t="shared" si="68"/>
        <v>2.0015272066699175</v>
      </c>
      <c r="AK55" s="157">
        <f t="shared" si="68"/>
        <v>2.0864842867894087</v>
      </c>
      <c r="AL55" s="157">
        <f t="shared" si="68"/>
        <v>2.3291488172697856</v>
      </c>
      <c r="AM55" s="157">
        <f t="shared" si="68"/>
        <v>2.331685483786639</v>
      </c>
      <c r="AN55" s="157">
        <f t="shared" si="68"/>
        <v>2.4456093561553693</v>
      </c>
      <c r="AO55" s="157">
        <f t="shared" si="68"/>
        <v>2.5166896261109475</v>
      </c>
      <c r="AP55" s="157">
        <f t="shared" si="68"/>
        <v>2.3149959655163963</v>
      </c>
      <c r="AQ55" s="157">
        <f t="shared" si="68"/>
        <v>2.5229270215366979</v>
      </c>
      <c r="AR55" s="157">
        <f t="shared" si="68"/>
        <v>2.6525523763560646</v>
      </c>
      <c r="AS55" s="157">
        <f t="shared" ref="AS55" si="78">(AD55/N55)*10</f>
        <v>2.8696919625337651</v>
      </c>
      <c r="AT55" s="52">
        <f t="shared" ref="AT55" si="79">IF(AS55="","",(AS55-AR55)/AR55)</f>
        <v>8.1860621533134587E-2</v>
      </c>
      <c r="AW55" s="105"/>
    </row>
    <row r="56" spans="1:49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119">
        <v>133743.93</v>
      </c>
      <c r="O56" s="52">
        <f t="shared" si="70"/>
        <v>-7.0239551225452015E-2</v>
      </c>
      <c r="Q56" s="109" t="s">
        <v>78</v>
      </c>
      <c r="R56" s="117">
        <v>17415.862000000005</v>
      </c>
      <c r="S56" s="154">
        <v>20004.232999999982</v>
      </c>
      <c r="T56" s="154">
        <v>23077.424999999992</v>
      </c>
      <c r="U56" s="154">
        <v>20396.612000000005</v>
      </c>
      <c r="V56" s="154">
        <v>22655.134000000016</v>
      </c>
      <c r="W56" s="154">
        <v>25022.574999999983</v>
      </c>
      <c r="X56" s="154">
        <v>20750.199000000015</v>
      </c>
      <c r="Y56" s="154">
        <v>28108.851999999995</v>
      </c>
      <c r="Z56" s="154">
        <v>27267.624</v>
      </c>
      <c r="AA56" s="154">
        <v>25611.110000000004</v>
      </c>
      <c r="AB56" s="154">
        <v>32107.317999999985</v>
      </c>
      <c r="AC56" s="154">
        <v>37813.970000000023</v>
      </c>
      <c r="AD56" s="119">
        <v>38237.15100000002</v>
      </c>
      <c r="AE56" s="52">
        <f t="shared" si="71"/>
        <v>1.1191128569679317E-2</v>
      </c>
      <c r="AG56" s="198">
        <f t="shared" si="68"/>
        <v>2.1642824699311363</v>
      </c>
      <c r="AH56" s="157">
        <f t="shared" si="68"/>
        <v>1.6258312843389231</v>
      </c>
      <c r="AI56" s="157">
        <f t="shared" si="68"/>
        <v>1.8444156881700937</v>
      </c>
      <c r="AJ56" s="157">
        <f t="shared" si="68"/>
        <v>2.2679253964330508</v>
      </c>
      <c r="AK56" s="157">
        <f t="shared" si="68"/>
        <v>1.9775145141985686</v>
      </c>
      <c r="AL56" s="157">
        <f t="shared" si="68"/>
        <v>2.2301042720461464</v>
      </c>
      <c r="AM56" s="157">
        <f t="shared" si="68"/>
        <v>2.4649217088977964</v>
      </c>
      <c r="AN56" s="157">
        <f t="shared" si="68"/>
        <v>2.2994092133916011</v>
      </c>
      <c r="AO56" s="157">
        <f t="shared" si="68"/>
        <v>2.5374049995421668</v>
      </c>
      <c r="AP56" s="157">
        <f t="shared" si="68"/>
        <v>2.5635245583717103</v>
      </c>
      <c r="AQ56" s="157">
        <f t="shared" si="68"/>
        <v>2.3079094660369694</v>
      </c>
      <c r="AR56" s="157">
        <f t="shared" si="68"/>
        <v>2.6287498593130412</v>
      </c>
      <c r="AS56" s="157">
        <f t="shared" ref="AS56" si="80">(AD56/N56)*10</f>
        <v>2.858982160910033</v>
      </c>
      <c r="AT56" s="52">
        <f t="shared" ref="AT56" si="81">IF(AS56="","",(AS56-AR56)/AR56)</f>
        <v>8.7582430401787009E-2</v>
      </c>
      <c r="AW56" s="105"/>
    </row>
    <row r="57" spans="1:49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119">
        <v>166057.75999999986</v>
      </c>
      <c r="O57" s="52">
        <f t="shared" si="70"/>
        <v>6.1492310207266713E-4</v>
      </c>
      <c r="Q57" s="109" t="s">
        <v>79</v>
      </c>
      <c r="R57" s="117">
        <v>21585.097000000031</v>
      </c>
      <c r="S57" s="154">
        <v>27388.943999999978</v>
      </c>
      <c r="T57" s="154">
        <v>30041.980000000014</v>
      </c>
      <c r="U57" s="154">
        <v>31158.237999999987</v>
      </c>
      <c r="V57" s="154">
        <v>32854.051000000014</v>
      </c>
      <c r="W57" s="154">
        <v>32382.404999999973</v>
      </c>
      <c r="X57" s="154">
        <v>26168.737000000016</v>
      </c>
      <c r="Y57" s="154">
        <v>29583.368000000006</v>
      </c>
      <c r="Z57" s="154">
        <v>33476.61</v>
      </c>
      <c r="AA57" s="154">
        <v>36683.536999999989</v>
      </c>
      <c r="AB57" s="154">
        <v>47305.887999999992</v>
      </c>
      <c r="AC57" s="154">
        <v>47700.946000000025</v>
      </c>
      <c r="AD57" s="119">
        <v>48310.609000000026</v>
      </c>
      <c r="AE57" s="52">
        <f t="shared" si="71"/>
        <v>1.2780941493277725E-2</v>
      </c>
      <c r="AG57" s="198">
        <f t="shared" si="68"/>
        <v>1.78028436914874</v>
      </c>
      <c r="AH57" s="157">
        <f t="shared" si="68"/>
        <v>1.8490670998920886</v>
      </c>
      <c r="AI57" s="157">
        <f t="shared" si="68"/>
        <v>2.0713675613226452</v>
      </c>
      <c r="AJ57" s="157">
        <f t="shared" si="68"/>
        <v>2.6398668876056313</v>
      </c>
      <c r="AK57" s="157">
        <f t="shared" si="68"/>
        <v>2.1564433770399614</v>
      </c>
      <c r="AL57" s="157">
        <f t="shared" si="68"/>
        <v>2.2613040218962874</v>
      </c>
      <c r="AM57" s="157">
        <f t="shared" si="68"/>
        <v>2.3003462816760107</v>
      </c>
      <c r="AN57" s="157">
        <f t="shared" si="68"/>
        <v>2.695125703096739</v>
      </c>
      <c r="AO57" s="157">
        <f t="shared" si="68"/>
        <v>2.7967861439132284</v>
      </c>
      <c r="AP57" s="157">
        <f t="shared" si="68"/>
        <v>2.7346902490333531</v>
      </c>
      <c r="AQ57" s="157">
        <f t="shared" si="68"/>
        <v>2.5669833050728972</v>
      </c>
      <c r="AR57" s="157">
        <f t="shared" si="68"/>
        <v>2.8743178526367079</v>
      </c>
      <c r="AS57" s="157">
        <f t="shared" ref="AS57" si="82">(AD57/N57)*10</f>
        <v>2.9092653664604451</v>
      </c>
      <c r="AT57" s="52">
        <f t="shared" ref="AT57" si="83">IF(AS57="","",(AS57-AR57)/AR57)</f>
        <v>1.2158541822950671E-2</v>
      </c>
      <c r="AW57" s="105"/>
    </row>
    <row r="58" spans="1:49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119">
        <v>142578.50000000003</v>
      </c>
      <c r="O58" s="52">
        <f t="shared" si="70"/>
        <v>-7.4548181133805716E-3</v>
      </c>
      <c r="Q58" s="109" t="s">
        <v>80</v>
      </c>
      <c r="R58" s="117">
        <v>17333.093000000012</v>
      </c>
      <c r="S58" s="154">
        <v>19429.269</v>
      </c>
      <c r="T58" s="154">
        <v>22173.393</v>
      </c>
      <c r="U58" s="154">
        <v>23485.576000000015</v>
      </c>
      <c r="V58" s="154">
        <v>20594.052000000025</v>
      </c>
      <c r="W58" s="154">
        <v>21320.543000000012</v>
      </c>
      <c r="X58" s="154">
        <v>22518.471000000009</v>
      </c>
      <c r="Y58" s="154">
        <v>23832.374000000018</v>
      </c>
      <c r="Z58" s="154">
        <v>25445.677</v>
      </c>
      <c r="AA58" s="154">
        <v>24566.240999999998</v>
      </c>
      <c r="AB58" s="154">
        <v>31984.679000000015</v>
      </c>
      <c r="AC58" s="154">
        <v>35298.485999999997</v>
      </c>
      <c r="AD58" s="119">
        <v>41315.947000000029</v>
      </c>
      <c r="AE58" s="52">
        <f t="shared" si="71"/>
        <v>0.17047362881229616</v>
      </c>
      <c r="AG58" s="198">
        <f t="shared" si="68"/>
        <v>1.6675286305808483</v>
      </c>
      <c r="AH58" s="157">
        <f t="shared" si="68"/>
        <v>1.5335201199016324</v>
      </c>
      <c r="AI58" s="157">
        <f t="shared" si="68"/>
        <v>1.7218122402971472</v>
      </c>
      <c r="AJ58" s="157">
        <f t="shared" si="68"/>
        <v>2.1904030522566904</v>
      </c>
      <c r="AK58" s="157">
        <f t="shared" si="68"/>
        <v>2.2098559498187784</v>
      </c>
      <c r="AL58" s="157">
        <f t="shared" si="68"/>
        <v>1.9543144793232015</v>
      </c>
      <c r="AM58" s="157">
        <f t="shared" si="68"/>
        <v>2.3412179443459293</v>
      </c>
      <c r="AN58" s="157">
        <f t="shared" si="68"/>
        <v>2.250318511572504</v>
      </c>
      <c r="AO58" s="157">
        <f t="shared" si="68"/>
        <v>2.5225098647387783</v>
      </c>
      <c r="AP58" s="157">
        <f t="shared" si="68"/>
        <v>2.5830822495328061</v>
      </c>
      <c r="AQ58" s="157">
        <f t="shared" si="68"/>
        <v>2.554902722610267</v>
      </c>
      <c r="AR58" s="157">
        <f t="shared" si="68"/>
        <v>2.4572668535012139</v>
      </c>
      <c r="AS58" s="157">
        <f t="shared" ref="AS58" si="84">(AD58/N58)*10</f>
        <v>2.8977683872393118</v>
      </c>
      <c r="AT58" s="52">
        <f t="shared" ref="AT58" si="85">IF(AS58="","",(AS58-AR58)/AR58)</f>
        <v>0.17926483365469789</v>
      </c>
      <c r="AW58" s="105"/>
    </row>
    <row r="59" spans="1:49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119">
        <v>184434.74000000011</v>
      </c>
      <c r="O59" s="52">
        <f t="shared" si="70"/>
        <v>0.20562357990860558</v>
      </c>
      <c r="Q59" s="109" t="s">
        <v>81</v>
      </c>
      <c r="R59" s="117">
        <v>27788.44999999999</v>
      </c>
      <c r="S59" s="154">
        <v>28869.683000000026</v>
      </c>
      <c r="T59" s="154">
        <v>26669.555999999982</v>
      </c>
      <c r="U59" s="154">
        <v>36191.052999999971</v>
      </c>
      <c r="V59" s="154">
        <v>36827.313000000016</v>
      </c>
      <c r="W59" s="154">
        <v>34137.561000000023</v>
      </c>
      <c r="X59" s="154">
        <v>30078.559999999987</v>
      </c>
      <c r="Y59" s="154">
        <v>32961.33</v>
      </c>
      <c r="Z59" s="154">
        <v>30391.468000000001</v>
      </c>
      <c r="AA59" s="154">
        <v>34622.571999999993</v>
      </c>
      <c r="AB59" s="154">
        <v>49065.408999999992</v>
      </c>
      <c r="AC59" s="154">
        <v>50534.001999999964</v>
      </c>
      <c r="AD59" s="119">
        <v>54384.581000000057</v>
      </c>
      <c r="AE59" s="52">
        <f t="shared" si="71"/>
        <v>7.6197784612429764E-2</v>
      </c>
      <c r="AG59" s="198">
        <f t="shared" si="68"/>
        <v>2.0176378539558204</v>
      </c>
      <c r="AH59" s="157">
        <f t="shared" si="68"/>
        <v>2.1322284964573752</v>
      </c>
      <c r="AI59" s="157">
        <f t="shared" si="68"/>
        <v>2.0698124355501131</v>
      </c>
      <c r="AJ59" s="157">
        <f t="shared" si="68"/>
        <v>2.4195441735474672</v>
      </c>
      <c r="AK59" s="157">
        <f t="shared" si="68"/>
        <v>2.2147954439362096</v>
      </c>
      <c r="AL59" s="157">
        <f t="shared" si="68"/>
        <v>2.4385642559372496</v>
      </c>
      <c r="AM59" s="157">
        <f t="shared" si="68"/>
        <v>2.6162790798815738</v>
      </c>
      <c r="AN59" s="157">
        <f t="shared" si="68"/>
        <v>2.741714467283753</v>
      </c>
      <c r="AO59" s="157">
        <f t="shared" si="68"/>
        <v>2.9662199105238427</v>
      </c>
      <c r="AP59" s="157">
        <f t="shared" si="68"/>
        <v>2.6555324622013563</v>
      </c>
      <c r="AQ59" s="157">
        <f t="shared" si="68"/>
        <v>2.786435485029668</v>
      </c>
      <c r="AR59" s="157">
        <f t="shared" si="68"/>
        <v>3.3033356079417873</v>
      </c>
      <c r="AS59" s="157">
        <f t="shared" ref="AS59" si="86">(AD59/N59)*10</f>
        <v>2.9487167656158504</v>
      </c>
      <c r="AT59" s="52">
        <f t="shared" ref="AT59" si="87">IF(AS59="","",(AS59-AR59)/AR59)</f>
        <v>-0.10735174514916745</v>
      </c>
      <c r="AW59" s="105"/>
    </row>
    <row r="60" spans="1:49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119">
        <v>169088.44999999995</v>
      </c>
      <c r="O60" s="52">
        <f t="shared" si="70"/>
        <v>1.2233416017680611E-2</v>
      </c>
      <c r="Q60" s="109" t="s">
        <v>82</v>
      </c>
      <c r="R60" s="117">
        <v>22777.257000000005</v>
      </c>
      <c r="S60" s="154">
        <v>31524.350999999995</v>
      </c>
      <c r="T60" s="154">
        <v>36803.372000000003</v>
      </c>
      <c r="U60" s="154">
        <v>39015.558000000005</v>
      </c>
      <c r="V60" s="154">
        <v>41900.000000000029</v>
      </c>
      <c r="W60" s="154">
        <v>32669.316000000006</v>
      </c>
      <c r="X60" s="154">
        <v>30619.310999999994</v>
      </c>
      <c r="Y60" s="154">
        <v>36041.668000000012</v>
      </c>
      <c r="Z60" s="154">
        <v>37442.144</v>
      </c>
      <c r="AA60" s="154">
        <v>42329.99000000002</v>
      </c>
      <c r="AB60" s="154">
        <v>56468.258000000016</v>
      </c>
      <c r="AC60" s="154">
        <v>50409.224999999999</v>
      </c>
      <c r="AD60" s="119">
        <v>53951.455999999984</v>
      </c>
      <c r="AE60" s="52">
        <f t="shared" si="71"/>
        <v>7.0269499283117029E-2</v>
      </c>
      <c r="AG60" s="198">
        <f t="shared" si="68"/>
        <v>2.3647140718469641</v>
      </c>
      <c r="AH60" s="157">
        <f t="shared" si="68"/>
        <v>2.2614935016861302</v>
      </c>
      <c r="AI60" s="157">
        <f t="shared" si="68"/>
        <v>2.5580688905462297</v>
      </c>
      <c r="AJ60" s="157">
        <f t="shared" si="68"/>
        <v>2.3603331049966276</v>
      </c>
      <c r="AK60" s="157">
        <f t="shared" si="68"/>
        <v>2.5709811698639262</v>
      </c>
      <c r="AL60" s="157">
        <f t="shared" si="68"/>
        <v>2.426905203187177</v>
      </c>
      <c r="AM60" s="157">
        <f t="shared" si="68"/>
        <v>2.7569178405590455</v>
      </c>
      <c r="AN60" s="157">
        <f t="shared" si="68"/>
        <v>2.568696662723287</v>
      </c>
      <c r="AO60" s="157">
        <f t="shared" si="68"/>
        <v>2.9967018158701015</v>
      </c>
      <c r="AP60" s="157">
        <f t="shared" si="68"/>
        <v>2.6446157846551293</v>
      </c>
      <c r="AQ60" s="157">
        <f t="shared" si="68"/>
        <v>2.8633281235413843</v>
      </c>
      <c r="AR60" s="157">
        <f t="shared" si="68"/>
        <v>3.0177047586960484</v>
      </c>
      <c r="AS60" s="157">
        <f t="shared" ref="AS60" si="88">(AD60/N60)*10</f>
        <v>3.1907239081084486</v>
      </c>
      <c r="AT60" s="52">
        <f t="shared" ref="AT60" si="89">IF(AS60="","",(AS60-AR60)/AR60)</f>
        <v>5.7334684221117087E-2</v>
      </c>
      <c r="AW60" s="105"/>
    </row>
    <row r="61" spans="1:49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119"/>
      <c r="O61" s="52" t="str">
        <f t="shared" si="70"/>
        <v/>
      </c>
      <c r="Q61" s="109" t="s">
        <v>83</v>
      </c>
      <c r="R61" s="117">
        <v>25464.052000000007</v>
      </c>
      <c r="S61" s="154">
        <v>29523.48000000001</v>
      </c>
      <c r="T61" s="154">
        <v>31498.723000000002</v>
      </c>
      <c r="U61" s="154">
        <v>30997.326000000052</v>
      </c>
      <c r="V61" s="154">
        <v>32940.034999999967</v>
      </c>
      <c r="W61" s="154">
        <v>29831.125000000007</v>
      </c>
      <c r="X61" s="154">
        <v>34519.751000000018</v>
      </c>
      <c r="Y61" s="154">
        <v>30903.571</v>
      </c>
      <c r="Z61" s="154">
        <v>32156.462</v>
      </c>
      <c r="AA61" s="154">
        <v>33336.43499999999</v>
      </c>
      <c r="AB61" s="154">
        <v>49473.65399999998</v>
      </c>
      <c r="AC61" s="154">
        <v>50897.267000000043</v>
      </c>
      <c r="AD61" s="119"/>
      <c r="AE61" s="52" t="str">
        <f t="shared" si="71"/>
        <v/>
      </c>
      <c r="AG61" s="198">
        <f t="shared" si="68"/>
        <v>1.9784200067392308</v>
      </c>
      <c r="AH61" s="157">
        <f t="shared" si="68"/>
        <v>1.9672226836151285</v>
      </c>
      <c r="AI61" s="157">
        <f t="shared" ref="AI61:AS63" si="90">IF(T61="","",(T61/D61)*10)</f>
        <v>2.1967931517532344</v>
      </c>
      <c r="AJ61" s="157">
        <f t="shared" si="90"/>
        <v>2.3729260081576027</v>
      </c>
      <c r="AK61" s="157">
        <f t="shared" si="90"/>
        <v>2.4758168420606395</v>
      </c>
      <c r="AL61" s="157">
        <f t="shared" si="90"/>
        <v>2.4958910965727048</v>
      </c>
      <c r="AM61" s="157">
        <f t="shared" si="90"/>
        <v>2.8239750172941114</v>
      </c>
      <c r="AN61" s="157">
        <f t="shared" si="90"/>
        <v>2.95999563618712</v>
      </c>
      <c r="AO61" s="157">
        <f t="shared" si="90"/>
        <v>2.8613877922934243</v>
      </c>
      <c r="AP61" s="157">
        <f t="shared" si="90"/>
        <v>2.7146381384743794</v>
      </c>
      <c r="AQ61" s="157">
        <f t="shared" si="90"/>
        <v>2.7936391721613445</v>
      </c>
      <c r="AR61" s="157">
        <f t="shared" si="90"/>
        <v>3.094595117974555</v>
      </c>
      <c r="AS61" s="157" t="str">
        <f t="shared" si="90"/>
        <v/>
      </c>
      <c r="AT61" s="52" t="str">
        <f t="shared" ref="AT61:AT67" si="91">IF(AS61="","",(AS61-AR61)/AR61)</f>
        <v/>
      </c>
      <c r="AW61" s="105"/>
    </row>
    <row r="62" spans="1:49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123"/>
      <c r="O62" s="52" t="str">
        <f t="shared" si="70"/>
        <v/>
      </c>
      <c r="Q62" s="110" t="s">
        <v>84</v>
      </c>
      <c r="R62" s="196">
        <v>15596.707000000013</v>
      </c>
      <c r="S62" s="155">
        <v>18332.828999999987</v>
      </c>
      <c r="T62" s="155">
        <v>21648.361999999994</v>
      </c>
      <c r="U62" s="155">
        <v>20693.550999999999</v>
      </c>
      <c r="V62" s="155">
        <v>23770.443999999989</v>
      </c>
      <c r="W62" s="155">
        <v>22065.902999999984</v>
      </c>
      <c r="X62" s="155">
        <v>24906.423000000003</v>
      </c>
      <c r="Y62" s="155">
        <v>28016.947000000004</v>
      </c>
      <c r="Z62" s="155">
        <v>26292.933000000001</v>
      </c>
      <c r="AA62" s="155">
        <v>27722.498999999978</v>
      </c>
      <c r="AB62" s="155">
        <v>34797.590000000011</v>
      </c>
      <c r="AC62" s="155">
        <v>34642.825000000055</v>
      </c>
      <c r="AD62" s="123"/>
      <c r="AE62" s="52" t="str">
        <f t="shared" si="71"/>
        <v/>
      </c>
      <c r="AG62" s="198">
        <f t="shared" si="68"/>
        <v>2.0408556968710365</v>
      </c>
      <c r="AH62" s="157">
        <f t="shared" si="68"/>
        <v>1.8586959199657298</v>
      </c>
      <c r="AI62" s="157">
        <f t="shared" si="90"/>
        <v>2.3103681372605527</v>
      </c>
      <c r="AJ62" s="157">
        <f t="shared" si="90"/>
        <v>2.494909882777443</v>
      </c>
      <c r="AK62" s="157">
        <f t="shared" si="90"/>
        <v>2.357121537342076</v>
      </c>
      <c r="AL62" s="157">
        <f t="shared" si="90"/>
        <v>2.6659387435479127</v>
      </c>
      <c r="AM62" s="157">
        <f t="shared" si="90"/>
        <v>3.190162257970441</v>
      </c>
      <c r="AN62" s="157">
        <f t="shared" si="90"/>
        <v>3.0157583548138938</v>
      </c>
      <c r="AO62" s="157">
        <f t="shared" si="90"/>
        <v>3.3894753383554024</v>
      </c>
      <c r="AP62" s="157">
        <f t="shared" si="90"/>
        <v>3.080067195408315</v>
      </c>
      <c r="AQ62" s="157">
        <f t="shared" si="90"/>
        <v>2.920769071613742</v>
      </c>
      <c r="AR62" s="157">
        <f t="shared" si="90"/>
        <v>2.7992960150697193</v>
      </c>
      <c r="AS62" s="157" t="str">
        <f t="shared" si="90"/>
        <v/>
      </c>
      <c r="AT62" s="52" t="str">
        <f t="shared" si="91"/>
        <v/>
      </c>
      <c r="AW62" s="105"/>
    </row>
    <row r="63" spans="1:49" ht="20.100000000000001" customHeight="1" thickBot="1" x14ac:dyDescent="0.3">
      <c r="A63" s="35" t="str">
        <f>A19</f>
        <v>jan-out</v>
      </c>
      <c r="B63" s="167">
        <f>SUM(B51:B60)</f>
        <v>964363.14</v>
      </c>
      <c r="C63" s="168">
        <f t="shared" ref="C63:N63" si="92">SUM(C51:C60)</f>
        <v>1148068.1200000003</v>
      </c>
      <c r="D63" s="168">
        <f t="shared" si="92"/>
        <v>1258921.3899999997</v>
      </c>
      <c r="E63" s="168">
        <f t="shared" si="92"/>
        <v>1188991.1700000002</v>
      </c>
      <c r="F63" s="168">
        <f t="shared" si="92"/>
        <v>1217785.2299999997</v>
      </c>
      <c r="G63" s="168">
        <f t="shared" si="92"/>
        <v>1193375.9400000002</v>
      </c>
      <c r="H63" s="168">
        <f t="shared" si="92"/>
        <v>932408.65999999957</v>
      </c>
      <c r="I63" s="168">
        <f t="shared" si="92"/>
        <v>1105633.9399999995</v>
      </c>
      <c r="J63" s="168">
        <f t="shared" si="92"/>
        <v>1080511.47</v>
      </c>
      <c r="K63" s="168">
        <f t="shared" si="92"/>
        <v>1182431.3499999992</v>
      </c>
      <c r="L63" s="168">
        <f t="shared" si="92"/>
        <v>1443404.3500000003</v>
      </c>
      <c r="M63" s="168">
        <f t="shared" si="92"/>
        <v>1491071.3599999989</v>
      </c>
      <c r="N63" s="169">
        <f t="shared" si="92"/>
        <v>1486130.3099999998</v>
      </c>
      <c r="O63" s="61">
        <f t="shared" si="70"/>
        <v>-3.3137582362249376E-3</v>
      </c>
      <c r="Q63" s="109"/>
      <c r="R63" s="167">
        <f>SUM(R51:R60)</f>
        <v>187162.79400000005</v>
      </c>
      <c r="S63" s="168">
        <f t="shared" ref="S63:AD63" si="93">SUM(S51:S60)</f>
        <v>218074.37899999999</v>
      </c>
      <c r="T63" s="168">
        <f t="shared" si="93"/>
        <v>244294.65600000002</v>
      </c>
      <c r="U63" s="168">
        <f t="shared" si="93"/>
        <v>261504.63099999994</v>
      </c>
      <c r="V63" s="168">
        <f t="shared" si="93"/>
        <v>262621.15500000014</v>
      </c>
      <c r="W63" s="168">
        <f t="shared" si="93"/>
        <v>261749.48599999998</v>
      </c>
      <c r="X63" s="168">
        <f t="shared" si="93"/>
        <v>233282.65000000005</v>
      </c>
      <c r="Y63" s="168">
        <f t="shared" si="93"/>
        <v>276756.03000000003</v>
      </c>
      <c r="Z63" s="168">
        <f t="shared" si="93"/>
        <v>287690.04700000002</v>
      </c>
      <c r="AA63" s="168">
        <f t="shared" si="93"/>
        <v>303413.45200000005</v>
      </c>
      <c r="AB63" s="168">
        <f t="shared" si="93"/>
        <v>377964.29000000004</v>
      </c>
      <c r="AC63" s="168">
        <f t="shared" si="93"/>
        <v>412251.16900000005</v>
      </c>
      <c r="AD63" s="169">
        <f t="shared" si="93"/>
        <v>430595.39300000021</v>
      </c>
      <c r="AE63" s="57">
        <f t="shared" si="71"/>
        <v>4.4497688252765538E-2</v>
      </c>
      <c r="AG63" s="199">
        <f t="shared" si="68"/>
        <v>1.9407916607015907</v>
      </c>
      <c r="AH63" s="173">
        <f t="shared" si="68"/>
        <v>1.8994898926380774</v>
      </c>
      <c r="AI63" s="173">
        <f t="shared" si="90"/>
        <v>1.9405076277240796</v>
      </c>
      <c r="AJ63" s="173">
        <f t="shared" si="90"/>
        <v>2.1993824478948816</v>
      </c>
      <c r="AK63" s="173">
        <f t="shared" si="90"/>
        <v>2.1565473823327634</v>
      </c>
      <c r="AL63" s="173">
        <f t="shared" si="90"/>
        <v>2.1933531356430729</v>
      </c>
      <c r="AM63" s="173">
        <f t="shared" si="90"/>
        <v>2.50193568558233</v>
      </c>
      <c r="AN63" s="173">
        <f t="shared" si="90"/>
        <v>2.5031434002469224</v>
      </c>
      <c r="AO63" s="173">
        <f t="shared" si="90"/>
        <v>2.6625357989027183</v>
      </c>
      <c r="AP63" s="173">
        <f t="shared" si="90"/>
        <v>2.5660132573447099</v>
      </c>
      <c r="AQ63" s="173">
        <f t="shared" si="90"/>
        <v>2.6185613892600501</v>
      </c>
      <c r="AR63" s="173">
        <f t="shared" si="90"/>
        <v>2.7647983863092933</v>
      </c>
      <c r="AS63" s="173">
        <f t="shared" si="90"/>
        <v>2.8974268952229383</v>
      </c>
      <c r="AT63" s="61">
        <f t="shared" si="91"/>
        <v>4.7970408826333875E-2</v>
      </c>
      <c r="AW63" s="105"/>
    </row>
    <row r="64" spans="1:49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M64" si="94">SUM(E51:E53)</f>
        <v>307586.39999999991</v>
      </c>
      <c r="F64" s="154">
        <f t="shared" si="94"/>
        <v>312002.81999999983</v>
      </c>
      <c r="G64" s="154">
        <f t="shared" si="94"/>
        <v>314085.74999999994</v>
      </c>
      <c r="H64" s="154">
        <f t="shared" si="94"/>
        <v>225185.55999999994</v>
      </c>
      <c r="I64" s="154">
        <f t="shared" si="94"/>
        <v>291368.51999999996</v>
      </c>
      <c r="J64" s="154">
        <f t="shared" si="94"/>
        <v>290915.21000000002</v>
      </c>
      <c r="K64" s="154">
        <f t="shared" si="94"/>
        <v>314581.43999999971</v>
      </c>
      <c r="L64" s="154">
        <f t="shared" si="94"/>
        <v>387624.22000000009</v>
      </c>
      <c r="M64" s="154">
        <f t="shared" si="94"/>
        <v>406414.74999999977</v>
      </c>
      <c r="N64" s="154">
        <f t="shared" ref="N64" si="95">SUM(N51:N53)</f>
        <v>412700.89999999979</v>
      </c>
      <c r="O64" s="61">
        <f t="shared" si="70"/>
        <v>1.5467327403840601E-2</v>
      </c>
      <c r="Q64" s="108" t="s">
        <v>85</v>
      </c>
      <c r="R64" s="117">
        <f>SUM(R51:R53)</f>
        <v>45609.39</v>
      </c>
      <c r="S64" s="154">
        <f>SUM(S51:S53)</f>
        <v>53062.921000000002</v>
      </c>
      <c r="T64" s="154">
        <f>SUM(T51:T53)</f>
        <v>61321.651000000027</v>
      </c>
      <c r="U64" s="154">
        <f>SUM(U51:U53)</f>
        <v>63351.315999999992</v>
      </c>
      <c r="V64" s="154">
        <f t="shared" ref="V64:AC64" si="96">SUM(V51:V53)</f>
        <v>61448.611999999994</v>
      </c>
      <c r="W64" s="154">
        <f t="shared" si="96"/>
        <v>65590.697999999975</v>
      </c>
      <c r="X64" s="154">
        <f t="shared" si="96"/>
        <v>58604.442999999985</v>
      </c>
      <c r="Y64" s="154">
        <f t="shared" si="96"/>
        <v>74095.891999999963</v>
      </c>
      <c r="Z64" s="154">
        <f t="shared" si="96"/>
        <v>76343.599000000002</v>
      </c>
      <c r="AA64" s="154">
        <f t="shared" si="96"/>
        <v>80321.476000000039</v>
      </c>
      <c r="AB64" s="154">
        <f t="shared" si="96"/>
        <v>99368.438000000038</v>
      </c>
      <c r="AC64" s="154">
        <f t="shared" si="96"/>
        <v>107006.38199999998</v>
      </c>
      <c r="AD64" s="119">
        <f>IF(AD53="","",SUM(AD51:AD53))</f>
        <v>114707.06400000004</v>
      </c>
      <c r="AE64" s="52">
        <f t="shared" si="71"/>
        <v>7.1964698329862797E-2</v>
      </c>
      <c r="AG64" s="197">
        <f t="shared" si="68"/>
        <v>1.9450344091466372</v>
      </c>
      <c r="AH64" s="156">
        <f t="shared" si="68"/>
        <v>1.9790475308153666</v>
      </c>
      <c r="AI64" s="156">
        <f t="shared" si="68"/>
        <v>1.7976382565582869</v>
      </c>
      <c r="AJ64" s="156">
        <f t="shared" si="68"/>
        <v>2.0596266935079059</v>
      </c>
      <c r="AK64" s="156">
        <f t="shared" si="68"/>
        <v>1.9694889937212756</v>
      </c>
      <c r="AL64" s="156">
        <f t="shared" si="68"/>
        <v>2.0883054388809423</v>
      </c>
      <c r="AM64" s="156">
        <f t="shared" si="68"/>
        <v>2.6024956040698171</v>
      </c>
      <c r="AN64" s="156">
        <f t="shared" si="68"/>
        <v>2.5430301118322589</v>
      </c>
      <c r="AO64" s="156">
        <f t="shared" si="68"/>
        <v>2.6242560160398627</v>
      </c>
      <c r="AP64" s="156">
        <f t="shared" si="68"/>
        <v>2.5532808292822393</v>
      </c>
      <c r="AQ64" s="156">
        <f t="shared" si="68"/>
        <v>2.5635250036749513</v>
      </c>
      <c r="AR64" s="156">
        <f t="shared" si="68"/>
        <v>2.6329354926217623</v>
      </c>
      <c r="AS64" s="156">
        <f t="shared" si="68"/>
        <v>2.7794236455505694</v>
      </c>
      <c r="AT64" s="61">
        <f t="shared" si="91"/>
        <v>5.5636818045603012E-2</v>
      </c>
    </row>
    <row r="65" spans="1:46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M65" si="97">SUM(E54:E56)</f>
        <v>341280.04000000004</v>
      </c>
      <c r="F65" s="154">
        <f t="shared" si="97"/>
        <v>330986.2099999999</v>
      </c>
      <c r="G65" s="154">
        <f t="shared" si="97"/>
        <v>352389.62000000011</v>
      </c>
      <c r="H65" s="154">
        <f t="shared" si="97"/>
        <v>271249.88999999984</v>
      </c>
      <c r="I65" s="154">
        <f t="shared" si="97"/>
        <v>338059.84999999963</v>
      </c>
      <c r="J65" s="154">
        <f t="shared" si="97"/>
        <v>341622.02</v>
      </c>
      <c r="K65" s="154">
        <f t="shared" si="97"/>
        <v>348164.02999999968</v>
      </c>
      <c r="L65" s="154">
        <f t="shared" si="97"/>
        <v>373006.16999999981</v>
      </c>
      <c r="M65" s="154">
        <f t="shared" si="97"/>
        <v>455027.89</v>
      </c>
      <c r="N65" s="154">
        <f t="shared" ref="N65" si="98">SUM(N54:N56)</f>
        <v>411269.95999999973</v>
      </c>
      <c r="O65" s="52">
        <f t="shared" si="70"/>
        <v>-9.6165380104503664E-2</v>
      </c>
      <c r="Q65" s="109" t="s">
        <v>86</v>
      </c>
      <c r="R65" s="117">
        <f>SUM(R54:R56)</f>
        <v>52069.507000000012</v>
      </c>
      <c r="S65" s="154">
        <f>SUM(S54:S56)</f>
        <v>57799.210999999981</v>
      </c>
      <c r="T65" s="154">
        <f>SUM(T54:T56)</f>
        <v>67284.703999999983</v>
      </c>
      <c r="U65" s="154">
        <f>SUM(U54:U56)</f>
        <v>68302.889999999985</v>
      </c>
      <c r="V65" s="154">
        <f t="shared" ref="V65:AC65" si="99">SUM(V54:V56)</f>
        <v>68997.127000000022</v>
      </c>
      <c r="W65" s="154">
        <f t="shared" si="99"/>
        <v>75648.96299999996</v>
      </c>
      <c r="X65" s="154">
        <f t="shared" si="99"/>
        <v>65293.128000000026</v>
      </c>
      <c r="Y65" s="154">
        <f t="shared" si="99"/>
        <v>80241.398000000045</v>
      </c>
      <c r="Z65" s="154">
        <f t="shared" si="99"/>
        <v>84590.548999999999</v>
      </c>
      <c r="AA65" s="154">
        <f t="shared" si="99"/>
        <v>84889.636000000028</v>
      </c>
      <c r="AB65" s="154">
        <f t="shared" si="99"/>
        <v>93771.617999999988</v>
      </c>
      <c r="AC65" s="154">
        <f t="shared" si="99"/>
        <v>121302.12800000008</v>
      </c>
      <c r="AD65" s="119">
        <f>IF(AD56="","",SUM(AD54:AD56))</f>
        <v>117925.73600000003</v>
      </c>
      <c r="AE65" s="52">
        <f t="shared" si="71"/>
        <v>-2.7834565276546909E-2</v>
      </c>
      <c r="AG65" s="198">
        <f t="shared" si="68"/>
        <v>1.9239920608248851</v>
      </c>
      <c r="AH65" s="157">
        <f t="shared" si="68"/>
        <v>1.7497338733485361</v>
      </c>
      <c r="AI65" s="157">
        <f t="shared" si="68"/>
        <v>1.8123227987763368</v>
      </c>
      <c r="AJ65" s="157">
        <f t="shared" si="68"/>
        <v>2.0013737105750451</v>
      </c>
      <c r="AK65" s="157">
        <f t="shared" si="68"/>
        <v>2.0845921949437121</v>
      </c>
      <c r="AL65" s="157">
        <f t="shared" si="68"/>
        <v>2.1467420918924893</v>
      </c>
      <c r="AM65" s="157">
        <f t="shared" si="68"/>
        <v>2.4071209024269122</v>
      </c>
      <c r="AN65" s="157">
        <f t="shared" si="68"/>
        <v>2.3735855648045794</v>
      </c>
      <c r="AO65" s="157">
        <f t="shared" si="68"/>
        <v>2.4761445119960355</v>
      </c>
      <c r="AP65" s="157">
        <f t="shared" si="68"/>
        <v>2.4382081055300313</v>
      </c>
      <c r="AQ65" s="157">
        <f t="shared" si="68"/>
        <v>2.5139428122596481</v>
      </c>
      <c r="AR65" s="157">
        <f t="shared" si="68"/>
        <v>2.6658174293448273</v>
      </c>
      <c r="AS65" s="157">
        <f t="shared" si="68"/>
        <v>2.8673559333144611</v>
      </c>
      <c r="AT65" s="52">
        <f t="shared" ref="AT65:AT66" si="100">IF(AS65="","",(AS65-AR65)/AR65)</f>
        <v>7.5601015189988283E-2</v>
      </c>
    </row>
    <row r="66" spans="1:46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M66" si="101">SUM(E57:E59)</f>
        <v>374827.90000000014</v>
      </c>
      <c r="F66" s="154">
        <f t="shared" si="101"/>
        <v>411823.39999999991</v>
      </c>
      <c r="G66" s="154">
        <f t="shared" si="101"/>
        <v>392287.49999999988</v>
      </c>
      <c r="H66" s="154">
        <f t="shared" si="101"/>
        <v>324909.64999999991</v>
      </c>
      <c r="I66" s="154">
        <f t="shared" si="101"/>
        <v>335894.45999999973</v>
      </c>
      <c r="J66" s="154">
        <f t="shared" si="101"/>
        <v>323029.73000000004</v>
      </c>
      <c r="K66" s="154">
        <f t="shared" si="101"/>
        <v>359624.85999999987</v>
      </c>
      <c r="L66" s="154">
        <f t="shared" si="101"/>
        <v>485561.99000000028</v>
      </c>
      <c r="M66" s="154">
        <f t="shared" si="101"/>
        <v>462583.7999999997</v>
      </c>
      <c r="N66" s="154">
        <f t="shared" ref="N66" si="102">SUM(N57:N59)</f>
        <v>493071</v>
      </c>
      <c r="O66" s="52">
        <f t="shared" si="70"/>
        <v>6.5906328756001234E-2</v>
      </c>
      <c r="Q66" s="109" t="s">
        <v>87</v>
      </c>
      <c r="R66" s="117">
        <f>SUM(R57:R59)</f>
        <v>66706.640000000043</v>
      </c>
      <c r="S66" s="154">
        <f>SUM(S57:S59)</f>
        <v>75687.896000000008</v>
      </c>
      <c r="T66" s="154">
        <f>SUM(T57:T59)</f>
        <v>78884.929000000004</v>
      </c>
      <c r="U66" s="154">
        <f>SUM(U57:U59)</f>
        <v>90834.866999999969</v>
      </c>
      <c r="V66" s="154">
        <f t="shared" ref="V66:AC66" si="103">SUM(V57:V59)</f>
        <v>90275.416000000056</v>
      </c>
      <c r="W66" s="154">
        <f t="shared" si="103"/>
        <v>87840.50900000002</v>
      </c>
      <c r="X66" s="154">
        <f t="shared" si="103"/>
        <v>78765.768000000011</v>
      </c>
      <c r="Y66" s="154">
        <f t="shared" si="103"/>
        <v>86377.072000000029</v>
      </c>
      <c r="Z66" s="154">
        <f t="shared" si="103"/>
        <v>89313.755000000005</v>
      </c>
      <c r="AA66" s="154">
        <f t="shared" si="103"/>
        <v>95872.349999999977</v>
      </c>
      <c r="AB66" s="154">
        <f t="shared" si="103"/>
        <v>128355.976</v>
      </c>
      <c r="AC66" s="154">
        <f t="shared" si="103"/>
        <v>133533.43400000001</v>
      </c>
      <c r="AD66" s="119">
        <f>IF(AD59="","",SUM(AD57:AD59))</f>
        <v>144011.1370000001</v>
      </c>
      <c r="AE66" s="52">
        <f t="shared" si="71"/>
        <v>7.8465015735310867E-2</v>
      </c>
      <c r="AG66" s="198">
        <f t="shared" si="68"/>
        <v>1.8380654168220978</v>
      </c>
      <c r="AH66" s="157">
        <f t="shared" si="68"/>
        <v>1.8450697519866253</v>
      </c>
      <c r="AI66" s="157">
        <f t="shared" si="68"/>
        <v>1.959075682997454</v>
      </c>
      <c r="AJ66" s="157">
        <f t="shared" si="68"/>
        <v>2.4233752876986996</v>
      </c>
      <c r="AK66" s="157">
        <f t="shared" si="68"/>
        <v>2.1920904931579916</v>
      </c>
      <c r="AL66" s="157">
        <f t="shared" si="68"/>
        <v>2.2391870503138653</v>
      </c>
      <c r="AM66" s="157">
        <f t="shared" si="68"/>
        <v>2.4242360299240122</v>
      </c>
      <c r="AN66" s="157">
        <f t="shared" si="68"/>
        <v>2.5715539339350846</v>
      </c>
      <c r="AO66" s="157">
        <f t="shared" si="68"/>
        <v>2.764877245199691</v>
      </c>
      <c r="AP66" s="157">
        <f t="shared" si="68"/>
        <v>2.6658988480384815</v>
      </c>
      <c r="AQ66" s="157">
        <f t="shared" si="68"/>
        <v>2.643451889634111</v>
      </c>
      <c r="AR66" s="157">
        <f t="shared" si="68"/>
        <v>2.8866863474250524</v>
      </c>
      <c r="AS66" s="157">
        <f t="shared" si="68"/>
        <v>2.9206977696923992</v>
      </c>
      <c r="AT66" s="52">
        <f t="shared" si="100"/>
        <v>1.1782167569983952E-2</v>
      </c>
    </row>
    <row r="67" spans="1:46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M67" si="104">IF(E62="","",SUM(E60:E62))</f>
        <v>378869.0400000001</v>
      </c>
      <c r="F67" s="155">
        <f t="shared" si="104"/>
        <v>396865.16000000021</v>
      </c>
      <c r="G67" s="155">
        <f t="shared" si="104"/>
        <v>336903.74</v>
      </c>
      <c r="H67" s="155">
        <f t="shared" si="104"/>
        <v>311374.30999999976</v>
      </c>
      <c r="I67" s="155">
        <f t="shared" si="104"/>
        <v>337617.05000000005</v>
      </c>
      <c r="J67" s="155">
        <f t="shared" si="104"/>
        <v>314897.43999999994</v>
      </c>
      <c r="K67" s="155">
        <f t="shared" si="104"/>
        <v>372869.66999999981</v>
      </c>
      <c r="L67" s="155">
        <f t="shared" si="104"/>
        <v>493444.35000000033</v>
      </c>
      <c r="M67" s="155">
        <f t="shared" si="104"/>
        <v>455271.89999999967</v>
      </c>
      <c r="N67" s="155" t="str">
        <f t="shared" ref="N67" si="105">IF(N62="","",SUM(N60:N62))</f>
        <v/>
      </c>
      <c r="O67" s="55" t="str">
        <f t="shared" si="70"/>
        <v/>
      </c>
      <c r="Q67" s="110" t="s">
        <v>88</v>
      </c>
      <c r="R67" s="196">
        <f>SUM(R60:R62)</f>
        <v>63838.016000000018</v>
      </c>
      <c r="S67" s="155">
        <f>SUM(S60:S62)</f>
        <v>79380.659999999989</v>
      </c>
      <c r="T67" s="155">
        <f>IF(T62="","",SUM(T60:T62))</f>
        <v>89950.456999999995</v>
      </c>
      <c r="U67" s="155">
        <f>IF(U62="","",SUM(U60:U62))</f>
        <v>90706.435000000056</v>
      </c>
      <c r="V67" s="155">
        <f t="shared" ref="V67:AD67" si="106">IF(V62="","",SUM(V60:V62))</f>
        <v>98610.478999999992</v>
      </c>
      <c r="W67" s="155">
        <f t="shared" si="106"/>
        <v>84566.343999999997</v>
      </c>
      <c r="X67" s="155">
        <f t="shared" si="106"/>
        <v>90045.485000000015</v>
      </c>
      <c r="Y67" s="155">
        <f t="shared" si="106"/>
        <v>94962.186000000016</v>
      </c>
      <c r="Z67" s="155">
        <f t="shared" si="106"/>
        <v>95891.539000000004</v>
      </c>
      <c r="AA67" s="155">
        <f t="shared" si="106"/>
        <v>103388.924</v>
      </c>
      <c r="AB67" s="155">
        <f t="shared" si="106"/>
        <v>140739.50200000001</v>
      </c>
      <c r="AC67" s="155">
        <f t="shared" si="106"/>
        <v>135949.3170000001</v>
      </c>
      <c r="AD67" s="123" t="str">
        <f t="shared" si="106"/>
        <v/>
      </c>
      <c r="AE67" s="55" t="str">
        <f t="shared" si="71"/>
        <v/>
      </c>
      <c r="AG67" s="200">
        <f t="shared" ref="AG67:AH67" si="107">(R67/B67)*10</f>
        <v>2.1176785143360082</v>
      </c>
      <c r="AH67" s="158">
        <f t="shared" si="107"/>
        <v>2.0453352071175841</v>
      </c>
      <c r="AI67" s="158">
        <f t="shared" ref="AI67:AS67" si="108">IF(T62="","",(T67/D67)*10)</f>
        <v>2.3611669003409426</v>
      </c>
      <c r="AJ67" s="158">
        <f t="shared" si="108"/>
        <v>2.3941369028200361</v>
      </c>
      <c r="AK67" s="158">
        <f t="shared" si="108"/>
        <v>2.4847350923925884</v>
      </c>
      <c r="AL67" s="158">
        <f t="shared" si="108"/>
        <v>2.5101040433685897</v>
      </c>
      <c r="AM67" s="158">
        <f t="shared" si="108"/>
        <v>2.8918726467832263</v>
      </c>
      <c r="AN67" s="158">
        <f t="shared" si="108"/>
        <v>2.8127189074129992</v>
      </c>
      <c r="AO67" s="158">
        <f t="shared" si="108"/>
        <v>3.045167309076886</v>
      </c>
      <c r="AP67" s="158">
        <f t="shared" si="108"/>
        <v>2.7727898597920304</v>
      </c>
      <c r="AQ67" s="158">
        <f t="shared" si="108"/>
        <v>2.852185905056972</v>
      </c>
      <c r="AR67" s="158">
        <f t="shared" si="108"/>
        <v>2.9861126285193573</v>
      </c>
      <c r="AS67" s="158" t="str">
        <f t="shared" si="108"/>
        <v/>
      </c>
      <c r="AT67" s="55" t="str">
        <f t="shared" si="91"/>
        <v/>
      </c>
    </row>
    <row r="68" spans="1:46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C64:AC67 B64:M66 B20:M23 R20:AC23 B45:L45 R42:AC42 R44:AC44 R43:AC43 B42:M44 R45:AB45 B67:L67 O63 Y64:AB67 R64:X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W70"/>
  <sheetViews>
    <sheetView showGridLines="0" workbookViewId="0">
      <selection activeCell="AS59" sqref="AS59:AT60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01"/>
  </cols>
  <sheetData>
    <row r="1" spans="1:49" ht="15.75" x14ac:dyDescent="0.25">
      <c r="A1" s="4" t="s">
        <v>100</v>
      </c>
    </row>
    <row r="3" spans="1:49" ht="15.75" thickBot="1" x14ac:dyDescent="0.3">
      <c r="O3" s="205" t="s">
        <v>1</v>
      </c>
      <c r="AE3" s="297">
        <v>1000</v>
      </c>
      <c r="AT3" s="297" t="s">
        <v>47</v>
      </c>
    </row>
    <row r="4" spans="1:49" ht="20.100000000000001" customHeight="1" x14ac:dyDescent="0.25">
      <c r="A4" s="330" t="s">
        <v>3</v>
      </c>
      <c r="B4" s="332" t="s">
        <v>71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7"/>
      <c r="O4" s="335" t="s">
        <v>131</v>
      </c>
      <c r="Q4" s="333" t="s">
        <v>3</v>
      </c>
      <c r="R4" s="325" t="s">
        <v>71</v>
      </c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7"/>
      <c r="AE4" s="337" t="s">
        <v>131</v>
      </c>
      <c r="AG4" s="325" t="s">
        <v>71</v>
      </c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7"/>
      <c r="AT4" s="335" t="s">
        <v>131</v>
      </c>
    </row>
    <row r="5" spans="1:49" ht="20.100000000000001" customHeight="1" thickBot="1" x14ac:dyDescent="0.3">
      <c r="A5" s="331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36"/>
      <c r="Q5" s="334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38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35">
        <v>2018</v>
      </c>
      <c r="AP5" s="135">
        <v>2019</v>
      </c>
      <c r="AQ5" s="135">
        <v>2020</v>
      </c>
      <c r="AR5" s="135">
        <v>2021</v>
      </c>
      <c r="AS5" s="133">
        <v>2022</v>
      </c>
      <c r="AT5" s="336"/>
      <c r="AV5" s="298">
        <v>2013</v>
      </c>
      <c r="AW5" s="298">
        <v>2014</v>
      </c>
    </row>
    <row r="6" spans="1:49" ht="3" customHeight="1" thickBot="1" x14ac:dyDescent="0.3">
      <c r="A6" s="299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2"/>
      <c r="Q6" s="299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2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300"/>
    </row>
    <row r="7" spans="1:49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112">
        <v>194589.28999999966</v>
      </c>
      <c r="O7" s="61">
        <f>IF(N7="","",(N7-M7)/M7)</f>
        <v>-9.2025779114857181E-2</v>
      </c>
      <c r="Q7" s="109" t="s">
        <v>73</v>
      </c>
      <c r="R7" s="39">
        <v>5046.811999999999</v>
      </c>
      <c r="S7" s="153">
        <v>5419.8780000000006</v>
      </c>
      <c r="T7" s="153">
        <v>5376.692</v>
      </c>
      <c r="U7" s="153">
        <v>8185.9700000000021</v>
      </c>
      <c r="V7" s="153">
        <v>9253.7109999999993</v>
      </c>
      <c r="W7" s="153">
        <v>8018.4579999999987</v>
      </c>
      <c r="X7" s="153">
        <v>7549.5260000000026</v>
      </c>
      <c r="Y7" s="153">
        <v>9256.76</v>
      </c>
      <c r="Z7" s="153">
        <v>8429.6530000000002</v>
      </c>
      <c r="AA7" s="153">
        <v>12162.242999999999</v>
      </c>
      <c r="AB7" s="153">
        <v>14395.186999999998</v>
      </c>
      <c r="AC7" s="153">
        <v>11537.55599999999</v>
      </c>
      <c r="AD7" s="112">
        <v>12478.587</v>
      </c>
      <c r="AE7" s="61">
        <f>IF(AD7="","",(AD7-AC7)/AC7)</f>
        <v>8.1562421018802497E-2</v>
      </c>
      <c r="AG7" s="124">
        <f t="shared" ref="AG7:AS22" si="0">(R7/B7)*10</f>
        <v>0.44977207995742902</v>
      </c>
      <c r="AH7" s="156">
        <f t="shared" si="0"/>
        <v>0.43216420185329257</v>
      </c>
      <c r="AI7" s="156">
        <f t="shared" si="0"/>
        <v>0.48157310832003042</v>
      </c>
      <c r="AJ7" s="156">
        <f t="shared" si="0"/>
        <v>0.81023144139078462</v>
      </c>
      <c r="AK7" s="156">
        <f t="shared" si="0"/>
        <v>0.50984889235532815</v>
      </c>
      <c r="AL7" s="156">
        <f t="shared" si="0"/>
        <v>0.48445392298565154</v>
      </c>
      <c r="AM7" s="156">
        <f t="shared" si="0"/>
        <v>0.5923922796474268</v>
      </c>
      <c r="AN7" s="156">
        <f t="shared" si="0"/>
        <v>0.55910247502123656</v>
      </c>
      <c r="AO7" s="156">
        <f t="shared" si="0"/>
        <v>0.78036077850810914</v>
      </c>
      <c r="AP7" s="156">
        <f t="shared" si="0"/>
        <v>0.60468642002463424</v>
      </c>
      <c r="AQ7" s="156">
        <f t="shared" si="0"/>
        <v>0.62204140404177755</v>
      </c>
      <c r="AR7" s="156">
        <f t="shared" si="0"/>
        <v>0.53835457336931103</v>
      </c>
      <c r="AS7" s="156">
        <f>(AD7/N7)*10</f>
        <v>0.64127820189898543</v>
      </c>
      <c r="AT7" s="61">
        <f t="shared" ref="AT7" si="1">IF(AS7="","",(AS7-AR7)/AR7)</f>
        <v>0.19118185972773158</v>
      </c>
      <c r="AV7" s="105"/>
      <c r="AW7" s="105"/>
    </row>
    <row r="8" spans="1:49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119">
        <v>269371.2899999998</v>
      </c>
      <c r="O8" s="52">
        <f t="shared" ref="O8:O22" si="2">IF(N8="","",(N8-M8)/M8)</f>
        <v>4.9249029224348685E-2</v>
      </c>
      <c r="Q8" s="109" t="s">
        <v>74</v>
      </c>
      <c r="R8" s="19">
        <v>4875.3999999999996</v>
      </c>
      <c r="S8" s="154">
        <v>5047.22</v>
      </c>
      <c r="T8" s="154">
        <v>4979.2489999999998</v>
      </c>
      <c r="U8" s="154">
        <v>7645.0780000000004</v>
      </c>
      <c r="V8" s="154">
        <v>9124.9479999999967</v>
      </c>
      <c r="W8" s="154">
        <v>9271.5960000000014</v>
      </c>
      <c r="X8" s="154">
        <v>8398.7909999999993</v>
      </c>
      <c r="Y8" s="154">
        <v>10079.532000000001</v>
      </c>
      <c r="Z8" s="154">
        <v>9460.1350000000002</v>
      </c>
      <c r="AA8" s="154">
        <v>13827.451999999999</v>
      </c>
      <c r="AB8" s="154">
        <v>13178.782000000005</v>
      </c>
      <c r="AC8" s="154">
        <v>12834.916000000007</v>
      </c>
      <c r="AD8" s="119">
        <v>17041.921999999999</v>
      </c>
      <c r="AE8" s="52">
        <f t="shared" ref="AE8:AE23" si="3">IF(AD8="","",(AD8-AC8)/AC8)</f>
        <v>0.32777822620732305</v>
      </c>
      <c r="AG8" s="125">
        <f t="shared" si="0"/>
        <v>0.46934653261753362</v>
      </c>
      <c r="AH8" s="157">
        <f t="shared" si="0"/>
        <v>0.46007754707955117</v>
      </c>
      <c r="AI8" s="157">
        <f t="shared" si="0"/>
        <v>0.54886851547144277</v>
      </c>
      <c r="AJ8" s="157">
        <f t="shared" si="0"/>
        <v>0.83587031142493495</v>
      </c>
      <c r="AK8" s="157">
        <f t="shared" si="0"/>
        <v>0.51048511635099003</v>
      </c>
      <c r="AL8" s="157">
        <f t="shared" si="0"/>
        <v>0.48971130968147902</v>
      </c>
      <c r="AM8" s="157">
        <f t="shared" si="0"/>
        <v>0.52155723141664712</v>
      </c>
      <c r="AN8" s="157">
        <f t="shared" si="0"/>
        <v>0.55854530317506745</v>
      </c>
      <c r="AO8" s="157">
        <f t="shared" si="0"/>
        <v>0.93501907816934571</v>
      </c>
      <c r="AP8" s="157">
        <f t="shared" si="0"/>
        <v>0.57852492138372347</v>
      </c>
      <c r="AQ8" s="157">
        <f t="shared" si="0"/>
        <v>0.65767022395341579</v>
      </c>
      <c r="AR8" s="157">
        <f t="shared" si="0"/>
        <v>0.49994277984027458</v>
      </c>
      <c r="AS8" s="157">
        <f>(AD8/N8)*10</f>
        <v>0.63265546970503106</v>
      </c>
      <c r="AT8" s="52">
        <f t="shared" ref="AT8" si="4">IF(AS8="","",(AS8-AR8)/AR8)</f>
        <v>0.26545575857132392</v>
      </c>
      <c r="AV8" s="105"/>
      <c r="AW8" s="105"/>
    </row>
    <row r="9" spans="1:49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119">
        <v>197105.36999999982</v>
      </c>
      <c r="O9" s="52">
        <f t="shared" si="2"/>
        <v>-0.43170426038065268</v>
      </c>
      <c r="Q9" s="109" t="s">
        <v>75</v>
      </c>
      <c r="R9" s="19">
        <v>7464.3919999999998</v>
      </c>
      <c r="S9" s="154">
        <v>5720.5099999999993</v>
      </c>
      <c r="T9" s="154">
        <v>6851.9379999999956</v>
      </c>
      <c r="U9" s="154">
        <v>7142.3209999999999</v>
      </c>
      <c r="V9" s="154">
        <v>8172.4949999999981</v>
      </c>
      <c r="W9" s="154">
        <v>8953.7059999999983</v>
      </c>
      <c r="X9" s="154">
        <v>8549.0249999999996</v>
      </c>
      <c r="Y9" s="154">
        <v>9978.1299999999992</v>
      </c>
      <c r="Z9" s="154">
        <v>10309.046</v>
      </c>
      <c r="AA9" s="154">
        <v>11853.175999999999</v>
      </c>
      <c r="AB9" s="154">
        <v>12973.125000000002</v>
      </c>
      <c r="AC9" s="154">
        <v>17902.007000000001</v>
      </c>
      <c r="AD9" s="119">
        <v>13656.812000000011</v>
      </c>
      <c r="AE9" s="52">
        <f t="shared" si="3"/>
        <v>-0.23713514356239446</v>
      </c>
      <c r="AG9" s="125">
        <f t="shared" si="0"/>
        <v>0.44454071154342661</v>
      </c>
      <c r="AH9" s="157">
        <f t="shared" si="0"/>
        <v>0.45529015514061527</v>
      </c>
      <c r="AI9" s="157">
        <f t="shared" si="0"/>
        <v>0.50458285709151873</v>
      </c>
      <c r="AJ9" s="157">
        <f t="shared" si="0"/>
        <v>0.9105632961572816</v>
      </c>
      <c r="AK9" s="157">
        <f t="shared" si="0"/>
        <v>0.51315833592555093</v>
      </c>
      <c r="AL9" s="157">
        <f t="shared" si="0"/>
        <v>0.49803333228390984</v>
      </c>
      <c r="AM9" s="157">
        <f t="shared" si="0"/>
        <v>0.54005566429495178</v>
      </c>
      <c r="AN9" s="157">
        <f t="shared" si="0"/>
        <v>0.54005481555322443</v>
      </c>
      <c r="AO9" s="157">
        <f t="shared" si="0"/>
        <v>0.78542204075338629</v>
      </c>
      <c r="AP9" s="157">
        <f t="shared" si="0"/>
        <v>0.56510951343186677</v>
      </c>
      <c r="AQ9" s="157">
        <f t="shared" si="0"/>
        <v>0.62037909182406781</v>
      </c>
      <c r="AR9" s="157">
        <f t="shared" si="0"/>
        <v>0.51615206164782534</v>
      </c>
      <c r="AS9" s="157">
        <f t="shared" ref="AS9" si="5">(AD9/N9)*10</f>
        <v>0.69286859104853527</v>
      </c>
      <c r="AT9" s="52">
        <f t="shared" ref="AT9" si="6">IF(AS9="","",(AS9-AR9)/AR9)</f>
        <v>0.34237299922146786</v>
      </c>
      <c r="AV9" s="105"/>
      <c r="AW9" s="105"/>
    </row>
    <row r="10" spans="1:49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119">
        <v>212363.09999999992</v>
      </c>
      <c r="O10" s="52">
        <f t="shared" si="2"/>
        <v>-0.10980087136462477</v>
      </c>
      <c r="Q10" s="109" t="s">
        <v>76</v>
      </c>
      <c r="R10" s="19">
        <v>7083.5199999999986</v>
      </c>
      <c r="S10" s="154">
        <v>5734.7760000000007</v>
      </c>
      <c r="T10" s="154">
        <v>6986.2150000000011</v>
      </c>
      <c r="U10" s="154">
        <v>8949.2860000000001</v>
      </c>
      <c r="V10" s="154">
        <v>7735.4290000000001</v>
      </c>
      <c r="W10" s="154">
        <v>8580.4020000000019</v>
      </c>
      <c r="X10" s="154">
        <v>6742.456000000001</v>
      </c>
      <c r="Y10" s="154">
        <v>10425.911000000004</v>
      </c>
      <c r="Z10" s="154">
        <v>11410.679</v>
      </c>
      <c r="AA10" s="154">
        <v>13024.389000000001</v>
      </c>
      <c r="AB10" s="154">
        <v>14120.863000000001</v>
      </c>
      <c r="AC10" s="154">
        <v>13171.960999999996</v>
      </c>
      <c r="AD10" s="119">
        <v>15217.785000000009</v>
      </c>
      <c r="AE10" s="52">
        <f t="shared" si="3"/>
        <v>0.15531658497926118</v>
      </c>
      <c r="AG10" s="125">
        <f t="shared" si="0"/>
        <v>0.41567550232571626</v>
      </c>
      <c r="AH10" s="157">
        <f t="shared" si="0"/>
        <v>0.45686088859129592</v>
      </c>
      <c r="AI10" s="157">
        <f t="shared" si="0"/>
        <v>0.53272115749897475</v>
      </c>
      <c r="AJ10" s="157">
        <f t="shared" si="0"/>
        <v>0.80396422819385238</v>
      </c>
      <c r="AK10" s="157">
        <f t="shared" si="0"/>
        <v>0.55468838065790216</v>
      </c>
      <c r="AL10" s="157">
        <f t="shared" si="0"/>
        <v>0.49634555231011412</v>
      </c>
      <c r="AM10" s="157">
        <f t="shared" si="0"/>
        <v>0.55762801647298088</v>
      </c>
      <c r="AN10" s="157">
        <f t="shared" si="0"/>
        <v>0.53227135799174041</v>
      </c>
      <c r="AO10" s="157">
        <f t="shared" si="0"/>
        <v>0.75882468575155682</v>
      </c>
      <c r="AP10" s="157">
        <f t="shared" si="0"/>
        <v>0.5317533930111793</v>
      </c>
      <c r="AQ10" s="157">
        <f t="shared" si="0"/>
        <v>0.60603680487223821</v>
      </c>
      <c r="AR10" s="157">
        <f t="shared" si="0"/>
        <v>0.55215186652573567</v>
      </c>
      <c r="AS10" s="157">
        <f t="shared" ref="AS10" si="7">(AD10/N10)*10</f>
        <v>0.71659271314084294</v>
      </c>
      <c r="AT10" s="52">
        <f t="shared" ref="AT10" si="8">IF(AS10="","",(AS10-AR10)/AR10)</f>
        <v>0.29781814856446331</v>
      </c>
      <c r="AV10" s="105"/>
      <c r="AW10" s="105"/>
    </row>
    <row r="11" spans="1:49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119">
        <v>297505.12000000011</v>
      </c>
      <c r="O11" s="52">
        <f t="shared" si="2"/>
        <v>9.3987057859409959E-2</v>
      </c>
      <c r="Q11" s="109" t="s">
        <v>77</v>
      </c>
      <c r="R11" s="19">
        <v>5269.9080000000022</v>
      </c>
      <c r="S11" s="154">
        <v>6791.5110000000022</v>
      </c>
      <c r="T11" s="154">
        <v>6331.175000000002</v>
      </c>
      <c r="U11" s="154">
        <v>12356.189000000002</v>
      </c>
      <c r="V11" s="154">
        <v>10013.188000000002</v>
      </c>
      <c r="W11" s="154">
        <v>9709.3430000000008</v>
      </c>
      <c r="X11" s="154">
        <v>9074.4239999999991</v>
      </c>
      <c r="Y11" s="154">
        <v>11193.306000000002</v>
      </c>
      <c r="Z11" s="154">
        <v>12194.198</v>
      </c>
      <c r="AA11" s="154">
        <v>12392.851000000008</v>
      </c>
      <c r="AB11" s="154">
        <v>10554.120999999999</v>
      </c>
      <c r="AC11" s="154">
        <v>14483.971999999998</v>
      </c>
      <c r="AD11" s="119">
        <v>20355.923999999988</v>
      </c>
      <c r="AE11" s="52">
        <f t="shared" si="3"/>
        <v>0.40541033909758944</v>
      </c>
      <c r="AG11" s="125">
        <f t="shared" si="0"/>
        <v>0.4983700555886183</v>
      </c>
      <c r="AH11" s="157">
        <f t="shared" si="0"/>
        <v>0.46272411236012051</v>
      </c>
      <c r="AI11" s="157">
        <f t="shared" si="0"/>
        <v>0.59620293919642087</v>
      </c>
      <c r="AJ11" s="157">
        <f t="shared" si="0"/>
        <v>0.78832235306922693</v>
      </c>
      <c r="AK11" s="157">
        <f t="shared" si="0"/>
        <v>0.48065790285305188</v>
      </c>
      <c r="AL11" s="157">
        <f t="shared" si="0"/>
        <v>0.53317937263440585</v>
      </c>
      <c r="AM11" s="157">
        <f t="shared" si="0"/>
        <v>0.58051031214885285</v>
      </c>
      <c r="AN11" s="157">
        <f t="shared" si="0"/>
        <v>0.53719749811892448</v>
      </c>
      <c r="AO11" s="157">
        <f t="shared" si="0"/>
        <v>0.98815241189063374</v>
      </c>
      <c r="AP11" s="157">
        <f t="shared" si="0"/>
        <v>0.54251916481950524</v>
      </c>
      <c r="AQ11" s="157">
        <f t="shared" si="0"/>
        <v>0.50895878228594893</v>
      </c>
      <c r="AR11" s="157">
        <f t="shared" si="0"/>
        <v>0.53260521749669598</v>
      </c>
      <c r="AS11" s="157">
        <f t="shared" ref="AS11" si="9">(AD11/N11)*10</f>
        <v>0.6842209639955098</v>
      </c>
      <c r="AT11" s="52">
        <f t="shared" ref="AT11" si="10">IF(AS11="","",(AS11-AR11)/AR11)</f>
        <v>0.28466815854982563</v>
      </c>
      <c r="AV11" s="105"/>
      <c r="AW11" s="105"/>
    </row>
    <row r="12" spans="1:49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119">
        <v>223105.37999999986</v>
      </c>
      <c r="O12" s="52">
        <f t="shared" si="2"/>
        <v>-0.19424456742161234</v>
      </c>
      <c r="Q12" s="109" t="s">
        <v>78</v>
      </c>
      <c r="R12" s="19">
        <v>8468.7459999999992</v>
      </c>
      <c r="S12" s="154">
        <v>4467.674</v>
      </c>
      <c r="T12" s="154">
        <v>6989.1480000000029</v>
      </c>
      <c r="U12" s="154">
        <v>11275.52199999999</v>
      </c>
      <c r="V12" s="154">
        <v>8874.6120000000028</v>
      </c>
      <c r="W12" s="154">
        <v>11770.861000000004</v>
      </c>
      <c r="X12" s="154">
        <v>9513.2329999999984</v>
      </c>
      <c r="Y12" s="154">
        <v>14562.611999999999</v>
      </c>
      <c r="Z12" s="154">
        <v>13054.882</v>
      </c>
      <c r="AA12" s="154">
        <v>13834.111000000008</v>
      </c>
      <c r="AB12" s="154">
        <v>12299.127999999995</v>
      </c>
      <c r="AC12" s="154">
        <v>14683.353999999999</v>
      </c>
      <c r="AD12" s="119">
        <v>14644.828000000001</v>
      </c>
      <c r="AE12" s="52">
        <f t="shared" si="3"/>
        <v>-2.6237874534658788E-3</v>
      </c>
      <c r="AG12" s="125">
        <f t="shared" si="0"/>
        <v>0.48940102083250003</v>
      </c>
      <c r="AH12" s="157">
        <f t="shared" si="0"/>
        <v>0.50449374344847098</v>
      </c>
      <c r="AI12" s="157">
        <f t="shared" si="0"/>
        <v>0.57729878622795316</v>
      </c>
      <c r="AJ12" s="157">
        <f t="shared" si="0"/>
        <v>0.79192363779461905</v>
      </c>
      <c r="AK12" s="157">
        <f t="shared" si="0"/>
        <v>0.54221451310521085</v>
      </c>
      <c r="AL12" s="157">
        <f t="shared" si="0"/>
        <v>0.51688432623633229</v>
      </c>
      <c r="AM12" s="157">
        <f t="shared" si="0"/>
        <v>0.58966471319058733</v>
      </c>
      <c r="AN12" s="157">
        <f t="shared" si="0"/>
        <v>0.5887425368740008</v>
      </c>
      <c r="AO12" s="157">
        <f t="shared" si="0"/>
        <v>0.81811264500872194</v>
      </c>
      <c r="AP12" s="157">
        <f t="shared" si="0"/>
        <v>0.55588770322698033</v>
      </c>
      <c r="AQ12" s="157">
        <f t="shared" si="0"/>
        <v>0.61193119574758248</v>
      </c>
      <c r="AR12" s="157">
        <f t="shared" si="0"/>
        <v>0.53029614319348128</v>
      </c>
      <c r="AS12" s="157">
        <f t="shared" ref="AS12" si="11">(AD12/N12)*10</f>
        <v>0.65640855455838887</v>
      </c>
      <c r="AT12" s="52">
        <f t="shared" ref="AT12" si="12">IF(AS12="","",(AS12-AR12)/AR12)</f>
        <v>0.23781506424966553</v>
      </c>
      <c r="AV12" s="105"/>
      <c r="AW12" s="105"/>
    </row>
    <row r="13" spans="1:49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119">
        <v>236131.60999999975</v>
      </c>
      <c r="O13" s="52">
        <f t="shared" si="2"/>
        <v>-0.15337133246604739</v>
      </c>
      <c r="Q13" s="109" t="s">
        <v>79</v>
      </c>
      <c r="R13" s="19">
        <v>8304.4390000000039</v>
      </c>
      <c r="S13" s="154">
        <v>7350.9219999999987</v>
      </c>
      <c r="T13" s="154">
        <v>8610.476999999999</v>
      </c>
      <c r="U13" s="154">
        <v>14121.920000000007</v>
      </c>
      <c r="V13" s="154">
        <v>13262.653999999999</v>
      </c>
      <c r="W13" s="154">
        <v>12363.967000000001</v>
      </c>
      <c r="X13" s="154">
        <v>8473.6030000000046</v>
      </c>
      <c r="Y13" s="154">
        <v>11749.72900000001</v>
      </c>
      <c r="Z13" s="154">
        <v>14285.174000000001</v>
      </c>
      <c r="AA13" s="154">
        <v>14287.105000000005</v>
      </c>
      <c r="AB13" s="154">
        <v>16611.900999999998</v>
      </c>
      <c r="AC13" s="154">
        <v>15670.151999999995</v>
      </c>
      <c r="AD13" s="119">
        <v>16600.776000000005</v>
      </c>
      <c r="AE13" s="52">
        <f t="shared" si="3"/>
        <v>5.9388319909086461E-2</v>
      </c>
      <c r="AG13" s="125">
        <f t="shared" si="0"/>
        <v>0.53967478774498701</v>
      </c>
      <c r="AH13" s="157">
        <f t="shared" si="0"/>
        <v>0.50255463998014638</v>
      </c>
      <c r="AI13" s="157">
        <f t="shared" si="0"/>
        <v>0.66411025378018629</v>
      </c>
      <c r="AJ13" s="157">
        <f t="shared" si="0"/>
        <v>0.78542266846555253</v>
      </c>
      <c r="AK13" s="157">
        <f t="shared" si="0"/>
        <v>0.49213350654252608</v>
      </c>
      <c r="AL13" s="157">
        <f t="shared" si="0"/>
        <v>0.51999625184490039</v>
      </c>
      <c r="AM13" s="157">
        <f t="shared" si="0"/>
        <v>0.57328655806682549</v>
      </c>
      <c r="AN13" s="157">
        <f t="shared" si="0"/>
        <v>0.56676539384784497</v>
      </c>
      <c r="AO13" s="157">
        <f t="shared" si="0"/>
        <v>0.81053566648256559</v>
      </c>
      <c r="AP13" s="157">
        <f t="shared" si="0"/>
        <v>0.51265743593434887</v>
      </c>
      <c r="AQ13" s="157">
        <f t="shared" si="0"/>
        <v>0.58120081940987156</v>
      </c>
      <c r="AR13" s="157">
        <f t="shared" si="0"/>
        <v>0.56183921787576485</v>
      </c>
      <c r="AS13" s="157">
        <f t="shared" ref="AS13" si="13">(AD13/N13)*10</f>
        <v>0.70303065311755686</v>
      </c>
      <c r="AT13" s="52">
        <f t="shared" ref="AT13" si="14">IF(AS13="","",(AS13-AR13)/AR13)</f>
        <v>0.25130220666264091</v>
      </c>
      <c r="AV13" s="105"/>
      <c r="AW13" s="105"/>
    </row>
    <row r="14" spans="1:49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119">
        <v>245476.94999999978</v>
      </c>
      <c r="O14" s="52">
        <f t="shared" si="2"/>
        <v>0.11989248570086931</v>
      </c>
      <c r="Q14" s="109" t="s">
        <v>80</v>
      </c>
      <c r="R14" s="19">
        <v>7854.7379999999985</v>
      </c>
      <c r="S14" s="154">
        <v>8326.2219999999998</v>
      </c>
      <c r="T14" s="154">
        <v>7079.4509999999991</v>
      </c>
      <c r="U14" s="154">
        <v>9224.3630000000012</v>
      </c>
      <c r="V14" s="154">
        <v>8588.8440000000028</v>
      </c>
      <c r="W14" s="154">
        <v>10903.496999999998</v>
      </c>
      <c r="X14" s="154">
        <v>9835.2980000000043</v>
      </c>
      <c r="Y14" s="154">
        <v>10047.059999999994</v>
      </c>
      <c r="Z14" s="154">
        <v>13857.925999999999</v>
      </c>
      <c r="AA14" s="154">
        <v>14770.591999999991</v>
      </c>
      <c r="AB14" s="154">
        <v>15842.40800000001</v>
      </c>
      <c r="AC14" s="154">
        <v>12842.719000000006</v>
      </c>
      <c r="AD14" s="119">
        <v>16577.900000000005</v>
      </c>
      <c r="AE14" s="52">
        <f t="shared" si="3"/>
        <v>0.2908403586499087</v>
      </c>
      <c r="AG14" s="125">
        <f t="shared" si="0"/>
        <v>0.45427317597741834</v>
      </c>
      <c r="AH14" s="157">
        <f t="shared" si="0"/>
        <v>0.4208013449111434</v>
      </c>
      <c r="AI14" s="157">
        <f t="shared" si="0"/>
        <v>0.65057433259497854</v>
      </c>
      <c r="AJ14" s="157">
        <f t="shared" si="0"/>
        <v>0.71673199543963806</v>
      </c>
      <c r="AK14" s="157">
        <f t="shared" si="0"/>
        <v>0.436259341155668</v>
      </c>
      <c r="AL14" s="157">
        <f t="shared" si="0"/>
        <v>0.46104324133086483</v>
      </c>
      <c r="AM14" s="157">
        <f t="shared" si="0"/>
        <v>0.60980228558256033</v>
      </c>
      <c r="AN14" s="157">
        <f t="shared" si="0"/>
        <v>0.58552699212611625</v>
      </c>
      <c r="AO14" s="157">
        <f t="shared" si="0"/>
        <v>0.76922209294470589</v>
      </c>
      <c r="AP14" s="157">
        <f t="shared" si="0"/>
        <v>0.49861409740591178</v>
      </c>
      <c r="AQ14" s="157">
        <f t="shared" si="0"/>
        <v>0.55334691691330395</v>
      </c>
      <c r="AR14" s="157">
        <f t="shared" si="0"/>
        <v>0.58589877803467094</v>
      </c>
      <c r="AS14" s="157">
        <f t="shared" ref="AS14:AS15" si="15">(AD14/N14)*10</f>
        <v>0.6753342829133252</v>
      </c>
      <c r="AT14" s="52">
        <f t="shared" ref="AT14:AT15" si="16">IF(AS14="","",(AS14-AR14)/AR14)</f>
        <v>0.15264668272334553</v>
      </c>
      <c r="AV14" s="105"/>
      <c r="AW14" s="105"/>
    </row>
    <row r="15" spans="1:49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119">
        <v>264462.60999999981</v>
      </c>
      <c r="O15" s="52">
        <f t="shared" si="2"/>
        <v>0.42194825312214218</v>
      </c>
      <c r="Q15" s="109" t="s">
        <v>81</v>
      </c>
      <c r="R15" s="19">
        <v>8976.5390000000007</v>
      </c>
      <c r="S15" s="154">
        <v>8231.4969999999994</v>
      </c>
      <c r="T15" s="154">
        <v>7380.0529999999981</v>
      </c>
      <c r="U15" s="154">
        <v>9158.0150000000012</v>
      </c>
      <c r="V15" s="154">
        <v>11920.680999999999</v>
      </c>
      <c r="W15" s="154">
        <v>8611.9049999999952</v>
      </c>
      <c r="X15" s="154">
        <v>9047.3699999999972</v>
      </c>
      <c r="Y15" s="154">
        <v>10872.128000000008</v>
      </c>
      <c r="Z15" s="154">
        <v>13645.628000000001</v>
      </c>
      <c r="AA15" s="154">
        <v>13484.313000000007</v>
      </c>
      <c r="AB15" s="154">
        <v>12902.209999999997</v>
      </c>
      <c r="AC15" s="154">
        <v>12615.414999999995</v>
      </c>
      <c r="AD15" s="119">
        <v>18836.769000000004</v>
      </c>
      <c r="AE15" s="52">
        <f t="shared" si="3"/>
        <v>0.49315492197442656</v>
      </c>
      <c r="AG15" s="125">
        <f t="shared" si="0"/>
        <v>0.48608894904468092</v>
      </c>
      <c r="AH15" s="157">
        <f t="shared" si="0"/>
        <v>0.57028198953005838</v>
      </c>
      <c r="AI15" s="157">
        <f t="shared" si="0"/>
        <v>0.92129144158854492</v>
      </c>
      <c r="AJ15" s="157">
        <f t="shared" si="0"/>
        <v>0.7448792684285741</v>
      </c>
      <c r="AK15" s="157">
        <f t="shared" si="0"/>
        <v>0.55097709882665669</v>
      </c>
      <c r="AL15" s="157">
        <f t="shared" si="0"/>
        <v>0.56417277320115655</v>
      </c>
      <c r="AM15" s="157">
        <f t="shared" si="0"/>
        <v>0.60424963739491866</v>
      </c>
      <c r="AN15" s="157">
        <f t="shared" si="0"/>
        <v>0.79059534211607208</v>
      </c>
      <c r="AO15" s="157">
        <f t="shared" si="0"/>
        <v>0.86320088116450155</v>
      </c>
      <c r="AP15" s="157">
        <f t="shared" si="0"/>
        <v>0.54272632991931669</v>
      </c>
      <c r="AQ15" s="157">
        <f t="shared" si="0"/>
        <v>0.66524202077045469</v>
      </c>
      <c r="AR15" s="157">
        <f t="shared" si="0"/>
        <v>0.67829880835180723</v>
      </c>
      <c r="AS15" s="157">
        <f t="shared" si="15"/>
        <v>0.71226586624097887</v>
      </c>
      <c r="AT15" s="52">
        <f t="shared" si="16"/>
        <v>5.0076835564119487E-2</v>
      </c>
      <c r="AV15" s="105"/>
      <c r="AW15" s="105"/>
    </row>
    <row r="16" spans="1:49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119">
        <v>199648.71</v>
      </c>
      <c r="O16" s="52">
        <f t="shared" si="2"/>
        <v>-0.10115455451284146</v>
      </c>
      <c r="Q16" s="109" t="s">
        <v>82</v>
      </c>
      <c r="R16" s="19">
        <v>8917.1569999999974</v>
      </c>
      <c r="S16" s="154">
        <v>6317.9840000000004</v>
      </c>
      <c r="T16" s="154">
        <v>6844.7550000000019</v>
      </c>
      <c r="U16" s="154">
        <v>12425.312000000002</v>
      </c>
      <c r="V16" s="154">
        <v>11852.688999999998</v>
      </c>
      <c r="W16" s="154">
        <v>8900.4360000000015</v>
      </c>
      <c r="X16" s="154">
        <v>10677.083000000001</v>
      </c>
      <c r="Y16" s="154">
        <v>13098.086000000008</v>
      </c>
      <c r="Z16" s="154">
        <v>16740.395</v>
      </c>
      <c r="AA16" s="154">
        <v>17459.428999999986</v>
      </c>
      <c r="AB16" s="154">
        <v>14265.805999999997</v>
      </c>
      <c r="AC16" s="154">
        <v>13945.046000000009</v>
      </c>
      <c r="AD16" s="119">
        <v>13781.926999999996</v>
      </c>
      <c r="AE16" s="52">
        <f t="shared" si="3"/>
        <v>-1.1697272278629501E-2</v>
      </c>
      <c r="AG16" s="125">
        <f t="shared" si="0"/>
        <v>0.50940855377704619</v>
      </c>
      <c r="AH16" s="157">
        <f t="shared" si="0"/>
        <v>0.62502982699747878</v>
      </c>
      <c r="AI16" s="157">
        <f t="shared" si="0"/>
        <v>0.99154958019518513</v>
      </c>
      <c r="AJ16" s="157">
        <f t="shared" si="0"/>
        <v>0.80404355483546253</v>
      </c>
      <c r="AK16" s="157">
        <f t="shared" si="0"/>
        <v>0.61733227853359063</v>
      </c>
      <c r="AL16" s="157">
        <f t="shared" si="0"/>
        <v>0.71987570862832317</v>
      </c>
      <c r="AM16" s="157">
        <f t="shared" si="0"/>
        <v>0.76635350276526137</v>
      </c>
      <c r="AN16" s="157">
        <f t="shared" si="0"/>
        <v>0.8211433301976967</v>
      </c>
      <c r="AO16" s="157">
        <f t="shared" si="0"/>
        <v>0.76836051432490382</v>
      </c>
      <c r="AP16" s="157">
        <f t="shared" si="0"/>
        <v>0.62297780713489115</v>
      </c>
      <c r="AQ16" s="157">
        <f t="shared" si="0"/>
        <v>0.64502965024503012</v>
      </c>
      <c r="AR16" s="157">
        <f t="shared" si="0"/>
        <v>0.62782479707526928</v>
      </c>
      <c r="AS16" s="157">
        <f t="shared" ref="AS16" si="17">(AD16/N16)*10</f>
        <v>0.69030884296722972</v>
      </c>
      <c r="AT16" s="52">
        <f t="shared" ref="AT16" si="18">IF(AS16="","",(AS16-AR16)/AR16)</f>
        <v>9.9524654303307633E-2</v>
      </c>
      <c r="AV16" s="105"/>
      <c r="AW16" s="105"/>
    </row>
    <row r="17" spans="1:49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119"/>
      <c r="O17" s="52" t="str">
        <f t="shared" si="2"/>
        <v/>
      </c>
      <c r="Q17" s="109" t="s">
        <v>83</v>
      </c>
      <c r="R17" s="19">
        <v>8623.6640000000007</v>
      </c>
      <c r="S17" s="154">
        <v>7729.3239999999987</v>
      </c>
      <c r="T17" s="154">
        <v>10518.219000000001</v>
      </c>
      <c r="U17" s="154">
        <v>7756.1780000000035</v>
      </c>
      <c r="V17" s="154">
        <v>12715.098000000002</v>
      </c>
      <c r="W17" s="154">
        <v>10229.966999999997</v>
      </c>
      <c r="X17" s="154">
        <v>10778.716999999997</v>
      </c>
      <c r="Y17" s="154">
        <v>11138.637000000001</v>
      </c>
      <c r="Z17" s="154">
        <v>17757.596000000001</v>
      </c>
      <c r="AA17" s="154">
        <v>15905.198000000008</v>
      </c>
      <c r="AB17" s="154">
        <v>14901.102000000014</v>
      </c>
      <c r="AC17" s="154">
        <v>15769.840000000007</v>
      </c>
      <c r="AD17" s="119"/>
      <c r="AE17" s="52" t="str">
        <f t="shared" si="3"/>
        <v/>
      </c>
      <c r="AG17" s="125">
        <f t="shared" si="0"/>
        <v>0.60031460662581315</v>
      </c>
      <c r="AH17" s="157">
        <f t="shared" si="0"/>
        <v>0.71355709966938063</v>
      </c>
      <c r="AI17" s="157">
        <f t="shared" ref="AI17:AL19" si="19">IF(T17="","",(T17/D17)*10)</f>
        <v>0.83440387019522733</v>
      </c>
      <c r="AJ17" s="157">
        <f t="shared" si="19"/>
        <v>0.75962205850307263</v>
      </c>
      <c r="AK17" s="157">
        <f t="shared" si="19"/>
        <v>0.665186196292187</v>
      </c>
      <c r="AL17" s="157">
        <f t="shared" si="19"/>
        <v>0.71107592250929597</v>
      </c>
      <c r="AM17" s="157">
        <f t="shared" si="0"/>
        <v>0.71269022597614096</v>
      </c>
      <c r="AN17" s="157">
        <f t="shared" si="0"/>
        <v>0.81960669958150867</v>
      </c>
      <c r="AO17" s="157">
        <f t="shared" si="0"/>
        <v>0.65924492501094711</v>
      </c>
      <c r="AP17" s="157">
        <f t="shared" si="0"/>
        <v>0.69739113193480651</v>
      </c>
      <c r="AQ17" s="157">
        <f t="shared" si="0"/>
        <v>0.65871886092679444</v>
      </c>
      <c r="AR17" s="157">
        <f t="shared" si="0"/>
        <v>0.73566620101991387</v>
      </c>
      <c r="AS17" s="157"/>
      <c r="AT17" s="52"/>
      <c r="AV17" s="105"/>
      <c r="AW17" s="105"/>
    </row>
    <row r="18" spans="1:49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119"/>
      <c r="O18" s="52" t="str">
        <f t="shared" si="2"/>
        <v/>
      </c>
      <c r="Q18" s="109" t="s">
        <v>84</v>
      </c>
      <c r="R18" s="19">
        <v>8608.0499999999975</v>
      </c>
      <c r="S18" s="154">
        <v>10777.051000000001</v>
      </c>
      <c r="T18" s="154">
        <v>8423.9280000000035</v>
      </c>
      <c r="U18" s="154">
        <v>14158.847</v>
      </c>
      <c r="V18" s="154">
        <v>13639.642000000007</v>
      </c>
      <c r="W18" s="154">
        <v>9440.7710000000006</v>
      </c>
      <c r="X18" s="154">
        <v>11551.010000000002</v>
      </c>
      <c r="Y18" s="154">
        <v>14804.034999999996</v>
      </c>
      <c r="Z18" s="154">
        <v>13581.739</v>
      </c>
      <c r="AA18" s="154">
        <v>16207.478999999999</v>
      </c>
      <c r="AB18" s="154">
        <v>14210.079999999994</v>
      </c>
      <c r="AC18" s="154">
        <v>17409.10100000001</v>
      </c>
      <c r="AD18" s="119"/>
      <c r="AE18" s="52" t="str">
        <f t="shared" si="3"/>
        <v/>
      </c>
      <c r="AG18" s="125">
        <f t="shared" si="0"/>
        <v>0.56293609227965202</v>
      </c>
      <c r="AH18" s="157">
        <f t="shared" si="0"/>
        <v>0.49757933898949919</v>
      </c>
      <c r="AI18" s="157">
        <f t="shared" si="19"/>
        <v>0.98046650538801527</v>
      </c>
      <c r="AJ18" s="157">
        <f t="shared" si="19"/>
        <v>0.61540853762851611</v>
      </c>
      <c r="AK18" s="157">
        <f t="shared" si="19"/>
        <v>0.58447388363736552</v>
      </c>
      <c r="AL18" s="157">
        <f t="shared" si="19"/>
        <v>0.63213282543644767</v>
      </c>
      <c r="AM18" s="157">
        <f t="shared" si="0"/>
        <v>0.68056524515204542</v>
      </c>
      <c r="AN18" s="157">
        <f t="shared" si="0"/>
        <v>0.91603617653690639</v>
      </c>
      <c r="AO18" s="157">
        <f t="shared" si="0"/>
        <v>0.67341958545274683</v>
      </c>
      <c r="AP18" s="157">
        <f t="shared" si="0"/>
        <v>0.7003002037365289</v>
      </c>
      <c r="AQ18" s="157">
        <f t="shared" si="0"/>
        <v>0.56951749515031103</v>
      </c>
      <c r="AR18" s="157">
        <f t="shared" si="0"/>
        <v>0.71024266463191987</v>
      </c>
      <c r="AS18" s="157"/>
      <c r="AT18" s="52"/>
      <c r="AV18" s="105"/>
      <c r="AW18" s="105"/>
    </row>
    <row r="19" spans="1:49" ht="20.100000000000001" customHeight="1" thickBot="1" x14ac:dyDescent="0.3">
      <c r="A19" s="35" t="str">
        <f>'2'!A19</f>
        <v>jan-out</v>
      </c>
      <c r="B19" s="167">
        <f>SUM(B7:B16)</f>
        <v>1519697.0599999998</v>
      </c>
      <c r="C19" s="168">
        <f t="shared" ref="C19:N19" si="20">SUM(C7:C16)</f>
        <v>1311177.7999999996</v>
      </c>
      <c r="D19" s="168">
        <f t="shared" si="20"/>
        <v>1084170.33</v>
      </c>
      <c r="E19" s="168">
        <f t="shared" si="20"/>
        <v>1267351.8699999996</v>
      </c>
      <c r="F19" s="168">
        <f t="shared" si="20"/>
        <v>1905681.3099999998</v>
      </c>
      <c r="G19" s="168">
        <f t="shared" si="20"/>
        <v>1867877.5099999998</v>
      </c>
      <c r="H19" s="168">
        <f t="shared" si="20"/>
        <v>1483483.7299999997</v>
      </c>
      <c r="I19" s="168">
        <f t="shared" si="20"/>
        <v>1858308.9499999995</v>
      </c>
      <c r="J19" s="168">
        <f t="shared" si="20"/>
        <v>1506155.4899999998</v>
      </c>
      <c r="K19" s="168">
        <f t="shared" si="20"/>
        <v>2475757.870000001</v>
      </c>
      <c r="L19" s="168">
        <f t="shared" si="20"/>
        <v>2269514.0799999996</v>
      </c>
      <c r="M19" s="168">
        <f t="shared" si="20"/>
        <v>2511475.3200000003</v>
      </c>
      <c r="N19" s="367">
        <f t="shared" si="20"/>
        <v>2339759.4299999983</v>
      </c>
      <c r="O19" s="164">
        <f t="shared" si="2"/>
        <v>-6.8372517393482476E-2</v>
      </c>
      <c r="P19" s="171"/>
      <c r="Q19" s="170"/>
      <c r="R19" s="167">
        <f>SUM(R7:R16)</f>
        <v>72261.650999999998</v>
      </c>
      <c r="S19" s="168">
        <f t="shared" ref="S19:AD19" si="21">SUM(S7:S16)</f>
        <v>63408.194000000003</v>
      </c>
      <c r="T19" s="168">
        <f t="shared" si="21"/>
        <v>67429.153000000006</v>
      </c>
      <c r="U19" s="168">
        <f t="shared" si="21"/>
        <v>100483.97600000001</v>
      </c>
      <c r="V19" s="168">
        <f t="shared" si="21"/>
        <v>98799.250999999989</v>
      </c>
      <c r="W19" s="168">
        <f t="shared" si="21"/>
        <v>97084.171000000002</v>
      </c>
      <c r="X19" s="168">
        <f t="shared" si="21"/>
        <v>87860.809000000008</v>
      </c>
      <c r="Y19" s="168">
        <f t="shared" si="21"/>
        <v>111263.25400000003</v>
      </c>
      <c r="Z19" s="168">
        <f t="shared" si="21"/>
        <v>123387.716</v>
      </c>
      <c r="AA19" s="168">
        <f t="shared" si="21"/>
        <v>137095.66100000002</v>
      </c>
      <c r="AB19" s="168">
        <f t="shared" si="21"/>
        <v>137143.53100000002</v>
      </c>
      <c r="AC19" s="168">
        <f t="shared" si="21"/>
        <v>139687.098</v>
      </c>
      <c r="AD19" s="169">
        <f t="shared" si="21"/>
        <v>159193.23000000004</v>
      </c>
      <c r="AE19" s="61">
        <f t="shared" si="3"/>
        <v>0.13964161529076968</v>
      </c>
      <c r="AG19" s="172">
        <f t="shared" si="0"/>
        <v>0.47550036715870209</v>
      </c>
      <c r="AH19" s="173">
        <f t="shared" si="0"/>
        <v>0.48359722075831385</v>
      </c>
      <c r="AI19" s="173">
        <f t="shared" si="19"/>
        <v>0.62194243039283326</v>
      </c>
      <c r="AJ19" s="173">
        <f t="shared" si="19"/>
        <v>0.79286564669684079</v>
      </c>
      <c r="AK19" s="173">
        <f t="shared" si="19"/>
        <v>0.51844582030350073</v>
      </c>
      <c r="AL19" s="173">
        <f t="shared" si="19"/>
        <v>0.51975662472642548</v>
      </c>
      <c r="AM19" s="173">
        <f t="shared" si="0"/>
        <v>0.59226001083274449</v>
      </c>
      <c r="AN19" s="173">
        <f t="shared" si="0"/>
        <v>0.59873388652624238</v>
      </c>
      <c r="AO19" s="173">
        <f t="shared" si="0"/>
        <v>0.8192229608378615</v>
      </c>
      <c r="AP19" s="173">
        <f t="shared" si="0"/>
        <v>0.55375229807913307</v>
      </c>
      <c r="AQ19" s="173">
        <f t="shared" si="0"/>
        <v>0.60428587867584438</v>
      </c>
      <c r="AR19" s="173">
        <f t="shared" si="0"/>
        <v>0.55619538399445623</v>
      </c>
      <c r="AS19" s="173">
        <f>(AD19/N19)*10</f>
        <v>0.68038289731350776</v>
      </c>
      <c r="AT19" s="61">
        <f t="shared" ref="AT19:AT23" si="22">IF(AS19="","",(AS19-AR19)/AR19)</f>
        <v>0.22328037393472749</v>
      </c>
      <c r="AV19" s="105"/>
      <c r="AW19" s="105"/>
    </row>
    <row r="20" spans="1:49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M20" si="23">SUM(E7:E9)</f>
        <v>270933.47000000003</v>
      </c>
      <c r="F20" s="154">
        <f t="shared" si="23"/>
        <v>519508.35</v>
      </c>
      <c r="G20" s="154">
        <f t="shared" si="23"/>
        <v>534624.43999999983</v>
      </c>
      <c r="H20" s="154">
        <f t="shared" si="23"/>
        <v>446773.26</v>
      </c>
      <c r="I20" s="154">
        <f t="shared" si="23"/>
        <v>530786.49</v>
      </c>
      <c r="J20" s="154">
        <f t="shared" si="23"/>
        <v>340453.22</v>
      </c>
      <c r="K20" s="154">
        <f t="shared" si="23"/>
        <v>649895.34000000008</v>
      </c>
      <c r="L20" s="154">
        <f t="shared" si="23"/>
        <v>640920.42999999993</v>
      </c>
      <c r="M20" s="154">
        <f t="shared" si="23"/>
        <v>817875.08000000077</v>
      </c>
      <c r="N20" s="154">
        <f t="shared" ref="N20" si="24">SUM(N7:N9)</f>
        <v>661065.94999999925</v>
      </c>
      <c r="O20" s="61">
        <f t="shared" si="2"/>
        <v>-0.19172748239254506</v>
      </c>
      <c r="Q20" s="109" t="s">
        <v>85</v>
      </c>
      <c r="R20" s="19">
        <f>SUM(R7:R9)</f>
        <v>17386.603999999999</v>
      </c>
      <c r="S20" s="154">
        <f t="shared" ref="S20" si="25">SUM(S7:S9)</f>
        <v>16187.608</v>
      </c>
      <c r="T20" s="154">
        <f>SUM(T7:T9)</f>
        <v>17207.878999999994</v>
      </c>
      <c r="U20" s="154">
        <f t="shared" ref="U20:AC20" si="26">SUM(U7:U9)</f>
        <v>22973.369000000002</v>
      </c>
      <c r="V20" s="154">
        <f t="shared" si="26"/>
        <v>26551.153999999995</v>
      </c>
      <c r="W20" s="154">
        <f t="shared" si="26"/>
        <v>26243.759999999998</v>
      </c>
      <c r="X20" s="154">
        <f t="shared" si="26"/>
        <v>24497.342000000004</v>
      </c>
      <c r="Y20" s="154">
        <f t="shared" si="26"/>
        <v>29314.421999999999</v>
      </c>
      <c r="Z20" s="154">
        <f t="shared" si="26"/>
        <v>28198.834000000003</v>
      </c>
      <c r="AA20" s="154">
        <f t="shared" si="26"/>
        <v>37842.870999999999</v>
      </c>
      <c r="AB20" s="154">
        <f t="shared" si="26"/>
        <v>40547.094000000005</v>
      </c>
      <c r="AC20" s="154">
        <f t="shared" si="26"/>
        <v>42274.478999999992</v>
      </c>
      <c r="AD20" s="202">
        <f>IF(AD9="","",SUM(AD7:AD9))</f>
        <v>43177.321000000011</v>
      </c>
      <c r="AE20" s="61">
        <f t="shared" si="3"/>
        <v>2.1356667695420183E-2</v>
      </c>
      <c r="AG20" s="124">
        <f t="shared" si="0"/>
        <v>0.45277968317460826</v>
      </c>
      <c r="AH20" s="156">
        <f t="shared" si="0"/>
        <v>0.44870661372088694</v>
      </c>
      <c r="AI20" s="156">
        <f t="shared" si="0"/>
        <v>0.50886638186154198</v>
      </c>
      <c r="AJ20" s="156">
        <f t="shared" si="0"/>
        <v>0.84793395958055684</v>
      </c>
      <c r="AK20" s="156">
        <f t="shared" si="0"/>
        <v>0.51108233390281399</v>
      </c>
      <c r="AL20" s="156">
        <f t="shared" si="0"/>
        <v>0.49088216019454722</v>
      </c>
      <c r="AM20" s="156">
        <f t="shared" si="0"/>
        <v>0.54831710384815791</v>
      </c>
      <c r="AN20" s="156">
        <f t="shared" si="0"/>
        <v>0.55228274555367829</v>
      </c>
      <c r="AO20" s="156">
        <f t="shared" si="0"/>
        <v>0.82827338216980306</v>
      </c>
      <c r="AP20" s="156">
        <f t="shared" si="0"/>
        <v>0.5822917733184545</v>
      </c>
      <c r="AQ20" s="156">
        <f t="shared" si="0"/>
        <v>0.63263850085103401</v>
      </c>
      <c r="AR20" s="156">
        <f t="shared" si="0"/>
        <v>0.51688185682341559</v>
      </c>
      <c r="AS20" s="156">
        <f t="shared" si="0"/>
        <v>0.65314695152579039</v>
      </c>
      <c r="AT20" s="61">
        <f t="shared" si="22"/>
        <v>0.26362909222586156</v>
      </c>
      <c r="AV20" s="105"/>
      <c r="AW20" s="105"/>
    </row>
    <row r="21" spans="1:49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M21" si="27">SUM(E10:E12)</f>
        <v>410436.21999999991</v>
      </c>
      <c r="F21" s="154">
        <f t="shared" si="27"/>
        <v>511451.39999999991</v>
      </c>
      <c r="G21" s="154">
        <f t="shared" si="27"/>
        <v>582701.47000000009</v>
      </c>
      <c r="H21" s="154">
        <f t="shared" si="27"/>
        <v>438564.12</v>
      </c>
      <c r="I21" s="154">
        <f t="shared" si="27"/>
        <v>651591.7899999998</v>
      </c>
      <c r="J21" s="154">
        <f t="shared" si="27"/>
        <v>433350.24</v>
      </c>
      <c r="K21" s="154">
        <f t="shared" si="27"/>
        <v>722229.66999999993</v>
      </c>
      <c r="L21" s="154">
        <f t="shared" si="27"/>
        <v>641359.04</v>
      </c>
      <c r="M21" s="154">
        <f t="shared" si="27"/>
        <v>787392.28999999992</v>
      </c>
      <c r="N21" s="154">
        <f t="shared" ref="N21" si="28">SUM(N10:N12)</f>
        <v>732973.59999999986</v>
      </c>
      <c r="O21" s="52">
        <f t="shared" ref="O21" si="29">IF(N21="","",(N21-M21)/M21)</f>
        <v>-6.9112551254470717E-2</v>
      </c>
      <c r="Q21" s="109" t="s">
        <v>86</v>
      </c>
      <c r="R21" s="19">
        <f>SUM(R10:R12)</f>
        <v>20822.173999999999</v>
      </c>
      <c r="S21" s="154">
        <f t="shared" ref="S21" si="30">SUM(S10:S12)</f>
        <v>16993.961000000003</v>
      </c>
      <c r="T21" s="154">
        <f>SUM(T10:T12)</f>
        <v>20306.538000000008</v>
      </c>
      <c r="U21" s="154">
        <f t="shared" ref="U21:AC21" si="31">SUM(U10:U12)</f>
        <v>32580.996999999992</v>
      </c>
      <c r="V21" s="154">
        <f t="shared" si="31"/>
        <v>26623.229000000007</v>
      </c>
      <c r="W21" s="154">
        <f t="shared" si="31"/>
        <v>30060.606000000007</v>
      </c>
      <c r="X21" s="154">
        <f t="shared" si="31"/>
        <v>25330.112999999998</v>
      </c>
      <c r="Y21" s="154">
        <f t="shared" si="31"/>
        <v>36181.829000000005</v>
      </c>
      <c r="Z21" s="154">
        <f t="shared" si="31"/>
        <v>36659.758999999998</v>
      </c>
      <c r="AA21" s="154">
        <f t="shared" si="31"/>
        <v>39251.351000000017</v>
      </c>
      <c r="AB21" s="154">
        <f t="shared" si="31"/>
        <v>36974.111999999994</v>
      </c>
      <c r="AC21" s="154">
        <f t="shared" si="31"/>
        <v>42339.286999999997</v>
      </c>
      <c r="AD21" s="202">
        <f>IF(AD12="","",SUM(AD10:AD12))</f>
        <v>50218.536999999997</v>
      </c>
      <c r="AE21" s="52">
        <f t="shared" si="3"/>
        <v>0.18609784335763616</v>
      </c>
      <c r="AG21" s="125">
        <f t="shared" si="0"/>
        <v>0.4635433813049899</v>
      </c>
      <c r="AH21" s="157">
        <f t="shared" si="0"/>
        <v>0.4709352422927755</v>
      </c>
      <c r="AI21" s="157">
        <f t="shared" si="0"/>
        <v>0.56658857702200172</v>
      </c>
      <c r="AJ21" s="157">
        <f t="shared" si="0"/>
        <v>0.7938138841645116</v>
      </c>
      <c r="AK21" s="157">
        <f t="shared" si="0"/>
        <v>0.52054269477021697</v>
      </c>
      <c r="AL21" s="157">
        <f t="shared" si="0"/>
        <v>0.51588347631935783</v>
      </c>
      <c r="AM21" s="157">
        <f t="shared" si="0"/>
        <v>0.57756920470374995</v>
      </c>
      <c r="AN21" s="157">
        <f t="shared" si="0"/>
        <v>0.55528368459031718</v>
      </c>
      <c r="AO21" s="157">
        <f t="shared" si="0"/>
        <v>0.84596143295086201</v>
      </c>
      <c r="AP21" s="157">
        <f t="shared" si="0"/>
        <v>0.54347464013767288</v>
      </c>
      <c r="AQ21" s="157">
        <f t="shared" si="0"/>
        <v>0.57649631008553326</v>
      </c>
      <c r="AR21" s="157">
        <f t="shared" si="0"/>
        <v>0.53771528547733172</v>
      </c>
      <c r="AS21" s="157">
        <f t="shared" si="0"/>
        <v>0.68513432134527097</v>
      </c>
      <c r="AT21" s="52">
        <f t="shared" ref="AT21:AT22" si="32">IF(AS21="","",(AS21-AR21)/AR21)</f>
        <v>0.27415816483080796</v>
      </c>
      <c r="AV21" s="105"/>
      <c r="AW21" s="105"/>
    </row>
    <row r="22" spans="1:49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M22" si="33">SUM(E13:E15)</f>
        <v>431446.86999999988</v>
      </c>
      <c r="F22" s="154">
        <f t="shared" si="33"/>
        <v>682723.02999999991</v>
      </c>
      <c r="G22" s="154">
        <f t="shared" si="33"/>
        <v>626913.08999999985</v>
      </c>
      <c r="H22" s="154">
        <f t="shared" si="33"/>
        <v>458823.13999999961</v>
      </c>
      <c r="I22" s="154">
        <f t="shared" si="33"/>
        <v>516420.31999999972</v>
      </c>
      <c r="J22" s="154">
        <f t="shared" si="33"/>
        <v>514480.41000000003</v>
      </c>
      <c r="K22" s="154">
        <f t="shared" si="33"/>
        <v>823375.22000000055</v>
      </c>
      <c r="L22" s="154">
        <f t="shared" si="33"/>
        <v>766069.49</v>
      </c>
      <c r="M22" s="154">
        <f t="shared" si="33"/>
        <v>684091.10999999964</v>
      </c>
      <c r="N22" s="154">
        <f t="shared" ref="N22" si="34">SUM(N13:N15)</f>
        <v>746071.16999999934</v>
      </c>
      <c r="O22" s="52">
        <f t="shared" si="2"/>
        <v>9.0602054454412856E-2</v>
      </c>
      <c r="Q22" s="109" t="s">
        <v>87</v>
      </c>
      <c r="R22" s="19">
        <f>SUM(R13:R15)</f>
        <v>25135.716000000004</v>
      </c>
      <c r="S22" s="154">
        <f t="shared" ref="S22" si="35">SUM(S13:S15)</f>
        <v>23908.640999999996</v>
      </c>
      <c r="T22" s="154">
        <f>SUM(T13:T15)</f>
        <v>23069.980999999996</v>
      </c>
      <c r="U22" s="154">
        <f t="shared" ref="U22:AC22" si="36">SUM(U13:U15)</f>
        <v>32504.29800000001</v>
      </c>
      <c r="V22" s="154">
        <f t="shared" si="36"/>
        <v>33772.178999999996</v>
      </c>
      <c r="W22" s="154">
        <f t="shared" si="36"/>
        <v>31879.368999999995</v>
      </c>
      <c r="X22" s="154">
        <f t="shared" si="36"/>
        <v>27356.271000000008</v>
      </c>
      <c r="Y22" s="154">
        <f t="shared" si="36"/>
        <v>32668.917000000012</v>
      </c>
      <c r="Z22" s="154">
        <f t="shared" si="36"/>
        <v>41788.728000000003</v>
      </c>
      <c r="AA22" s="154">
        <f t="shared" si="36"/>
        <v>42542.01</v>
      </c>
      <c r="AB22" s="154">
        <f t="shared" si="36"/>
        <v>45356.519000000008</v>
      </c>
      <c r="AC22" s="154">
        <f t="shared" si="36"/>
        <v>41128.285999999993</v>
      </c>
      <c r="AD22" s="202">
        <f>IF(AD15="","",SUM(AD13:AD15))</f>
        <v>52015.445000000007</v>
      </c>
      <c r="AE22" s="52">
        <f t="shared" si="3"/>
        <v>0.26471219831529125</v>
      </c>
      <c r="AG22" s="125">
        <f t="shared" si="0"/>
        <v>0.49145504558914899</v>
      </c>
      <c r="AH22" s="157">
        <f t="shared" si="0"/>
        <v>0.48945196647429901</v>
      </c>
      <c r="AI22" s="157">
        <f t="shared" si="0"/>
        <v>0.72415411933385454</v>
      </c>
      <c r="AJ22" s="157">
        <f t="shared" si="0"/>
        <v>0.75337892705074017</v>
      </c>
      <c r="AK22" s="157">
        <f t="shared" si="0"/>
        <v>0.49466881174346788</v>
      </c>
      <c r="AL22" s="157">
        <f t="shared" si="0"/>
        <v>0.50851337304186772</v>
      </c>
      <c r="AM22" s="157">
        <f t="shared" si="0"/>
        <v>0.59622692525926291</v>
      </c>
      <c r="AN22" s="157">
        <f t="shared" si="0"/>
        <v>0.63260324458185591</v>
      </c>
      <c r="AO22" s="157">
        <f t="shared" si="0"/>
        <v>0.8122511020390456</v>
      </c>
      <c r="AP22" s="157">
        <f t="shared" si="0"/>
        <v>0.5166782891523013</v>
      </c>
      <c r="AQ22" s="157">
        <f t="shared" si="0"/>
        <v>0.59206794673417951</v>
      </c>
      <c r="AR22" s="157">
        <f t="shared" si="0"/>
        <v>0.60121064868099239</v>
      </c>
      <c r="AS22" s="157">
        <f t="shared" si="0"/>
        <v>0.69719146231049312</v>
      </c>
      <c r="AT22" s="52">
        <f t="shared" si="32"/>
        <v>0.15964589755699585</v>
      </c>
      <c r="AV22" s="105"/>
      <c r="AW22" s="105"/>
    </row>
    <row r="23" spans="1:49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M23" si="37">SUM(E16:E18)</f>
        <v>486713.37999999966</v>
      </c>
      <c r="F23" s="155">
        <f t="shared" si="37"/>
        <v>616515.64000000025</v>
      </c>
      <c r="G23" s="155">
        <f t="shared" si="37"/>
        <v>416852.43999999983</v>
      </c>
      <c r="H23" s="155">
        <f t="shared" si="37"/>
        <v>460289.7799999998</v>
      </c>
      <c r="I23" s="155">
        <f t="shared" si="37"/>
        <v>457022.28999999969</v>
      </c>
      <c r="J23" s="155">
        <f t="shared" si="37"/>
        <v>688917.43</v>
      </c>
      <c r="K23" s="155">
        <f t="shared" si="37"/>
        <v>739760.91000000038</v>
      </c>
      <c r="L23" s="155">
        <f t="shared" si="37"/>
        <v>696889.35999999987</v>
      </c>
      <c r="M23" s="155">
        <f t="shared" si="37"/>
        <v>681593.02000000014</v>
      </c>
      <c r="N23" s="155"/>
      <c r="O23" s="55"/>
      <c r="Q23" s="110" t="s">
        <v>88</v>
      </c>
      <c r="R23" s="21">
        <f>SUM(R16:R18)</f>
        <v>26148.870999999992</v>
      </c>
      <c r="S23" s="155">
        <f t="shared" ref="S23" si="38">SUM(S16:S18)</f>
        <v>24824.359</v>
      </c>
      <c r="T23" s="155">
        <f>SUM(T16:T18)</f>
        <v>25786.902000000006</v>
      </c>
      <c r="U23" s="155">
        <f t="shared" ref="U23:AC23" si="39">SUM(U16:U18)</f>
        <v>34340.337000000007</v>
      </c>
      <c r="V23" s="155">
        <f t="shared" si="39"/>
        <v>38207.429000000004</v>
      </c>
      <c r="W23" s="155">
        <f t="shared" si="39"/>
        <v>28571.173999999999</v>
      </c>
      <c r="X23" s="155">
        <f t="shared" si="39"/>
        <v>33006.81</v>
      </c>
      <c r="Y23" s="155">
        <f t="shared" si="39"/>
        <v>39040.758000000002</v>
      </c>
      <c r="Z23" s="155">
        <f t="shared" si="39"/>
        <v>48079.73</v>
      </c>
      <c r="AA23" s="155">
        <f t="shared" si="39"/>
        <v>49572.105999999992</v>
      </c>
      <c r="AB23" s="155">
        <f t="shared" si="39"/>
        <v>43376.988000000005</v>
      </c>
      <c r="AC23" s="155">
        <f t="shared" si="39"/>
        <v>47123.987000000023</v>
      </c>
      <c r="AD23" s="203" t="str">
        <f>IF(AD18="","",SUM(AD16:AD18))</f>
        <v/>
      </c>
      <c r="AE23" s="55" t="str">
        <f t="shared" si="3"/>
        <v/>
      </c>
      <c r="AG23" s="126">
        <f t="shared" ref="AG23:AH23" si="40">(R23/B23)*10</f>
        <v>0.55445366590058986</v>
      </c>
      <c r="AH23" s="158">
        <f t="shared" si="40"/>
        <v>0.58274025510480154</v>
      </c>
      <c r="AI23" s="158">
        <f t="shared" ref="AI23:AS23" si="41">IF(AI18="","",(T23/D23)*10)</f>
        <v>0.91766659206541912</v>
      </c>
      <c r="AJ23" s="158">
        <f t="shared" si="41"/>
        <v>0.70555563933746857</v>
      </c>
      <c r="AK23" s="158">
        <f t="shared" si="41"/>
        <v>0.61973170704963765</v>
      </c>
      <c r="AL23" s="158">
        <f t="shared" si="41"/>
        <v>0.68540258514499786</v>
      </c>
      <c r="AM23" s="158">
        <f t="shared" si="41"/>
        <v>0.71708761380711117</v>
      </c>
      <c r="AN23" s="158">
        <f t="shared" si="41"/>
        <v>0.85424187953721087</v>
      </c>
      <c r="AO23" s="158">
        <f t="shared" si="41"/>
        <v>0.69790264995908136</v>
      </c>
      <c r="AP23" s="158">
        <f t="shared" si="41"/>
        <v>0.67010983318921202</v>
      </c>
      <c r="AQ23" s="158">
        <f t="shared" si="41"/>
        <v>0.62243722590340611</v>
      </c>
      <c r="AR23" s="158">
        <f t="shared" si="41"/>
        <v>0.69138012886340905</v>
      </c>
      <c r="AS23" s="158" t="str">
        <f t="shared" si="41"/>
        <v/>
      </c>
      <c r="AT23" s="55" t="str">
        <f t="shared" si="22"/>
        <v/>
      </c>
      <c r="AV23" s="105"/>
      <c r="AW23" s="105"/>
    </row>
    <row r="24" spans="1:49" x14ac:dyDescent="0.25">
      <c r="J24" s="119"/>
      <c r="K24" s="119"/>
      <c r="L24" s="119"/>
      <c r="M24" s="119"/>
      <c r="Q24" s="119">
        <f>SUM(R7:R18)</f>
        <v>89493.365000000005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V24" s="105"/>
      <c r="AW24" s="105"/>
    </row>
    <row r="25" spans="1:49" ht="15.75" thickBot="1" x14ac:dyDescent="0.3">
      <c r="O25" s="205" t="s">
        <v>1</v>
      </c>
      <c r="AE25" s="297">
        <v>1000</v>
      </c>
      <c r="AT25" s="297" t="s">
        <v>47</v>
      </c>
      <c r="AV25" s="105"/>
      <c r="AW25" s="105"/>
    </row>
    <row r="26" spans="1:49" ht="20.100000000000001" customHeight="1" x14ac:dyDescent="0.25">
      <c r="A26" s="330" t="s">
        <v>2</v>
      </c>
      <c r="B26" s="332" t="s">
        <v>71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7"/>
      <c r="O26" s="335" t="str">
        <f>O4</f>
        <v>D       2022/2021</v>
      </c>
      <c r="Q26" s="333" t="s">
        <v>3</v>
      </c>
      <c r="R26" s="325" t="s">
        <v>71</v>
      </c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7"/>
      <c r="AE26" s="335" t="str">
        <f>O26</f>
        <v>D       2022/2021</v>
      </c>
      <c r="AG26" s="325" t="s">
        <v>71</v>
      </c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7"/>
      <c r="AT26" s="335" t="str">
        <f>AE26</f>
        <v>D       2022/2021</v>
      </c>
      <c r="AV26" s="105"/>
      <c r="AW26" s="105"/>
    </row>
    <row r="27" spans="1:49" ht="20.100000000000001" customHeight="1" thickBot="1" x14ac:dyDescent="0.3">
      <c r="A27" s="331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3">
        <v>2022</v>
      </c>
      <c r="O27" s="336"/>
      <c r="Q27" s="334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36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267">
        <v>2018</v>
      </c>
      <c r="AP27" s="135">
        <v>2019</v>
      </c>
      <c r="AQ27" s="176">
        <v>2020</v>
      </c>
      <c r="AR27" s="135">
        <v>2021</v>
      </c>
      <c r="AS27" s="268">
        <v>2022</v>
      </c>
      <c r="AT27" s="336"/>
      <c r="AV27" s="105"/>
      <c r="AW27" s="105"/>
    </row>
    <row r="28" spans="1:49" ht="3" customHeight="1" thickBot="1" x14ac:dyDescent="0.3">
      <c r="A28" s="299" t="s">
        <v>89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Q28" s="299"/>
      <c r="R28" s="301">
        <v>2010</v>
      </c>
      <c r="S28" s="301">
        <v>2011</v>
      </c>
      <c r="T28" s="301">
        <v>2012</v>
      </c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2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300"/>
      <c r="AV28" s="105"/>
      <c r="AW28" s="105"/>
    </row>
    <row r="29" spans="1:49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12">
        <v>194428.80999999982</v>
      </c>
      <c r="O29" s="61">
        <f>IF(N29="","",(N29-M29)/M29)</f>
        <v>-9.2579826324793765E-2</v>
      </c>
      <c r="Q29" s="109" t="s">
        <v>73</v>
      </c>
      <c r="R29" s="39">
        <v>5016.9969999999994</v>
      </c>
      <c r="S29" s="153">
        <v>5270.674</v>
      </c>
      <c r="T29" s="153">
        <v>5254.5140000000001</v>
      </c>
      <c r="U29" s="153">
        <v>8076.4090000000024</v>
      </c>
      <c r="V29" s="153">
        <v>9156.59</v>
      </c>
      <c r="W29" s="153">
        <v>7918.5499999999993</v>
      </c>
      <c r="X29" s="153">
        <v>7480.9960000000019</v>
      </c>
      <c r="Y29" s="153">
        <v>9138.478000000001</v>
      </c>
      <c r="Z29" s="153">
        <v>8324.8559999999998</v>
      </c>
      <c r="AA29" s="153">
        <v>11927.749</v>
      </c>
      <c r="AB29" s="153">
        <v>14184.973999999998</v>
      </c>
      <c r="AC29" s="153">
        <v>11496.755999999994</v>
      </c>
      <c r="AD29" s="112">
        <v>12363.368000000002</v>
      </c>
      <c r="AE29" s="61">
        <f>IF(AD29="","",(AD29-AC29)/AC29)</f>
        <v>7.5378828601738501E-2</v>
      </c>
      <c r="AG29" s="124">
        <f t="shared" ref="AG29:AS44" si="42">(R29/B29)*10</f>
        <v>0.44749494995804673</v>
      </c>
      <c r="AH29" s="156">
        <f t="shared" si="42"/>
        <v>0.42199049962249885</v>
      </c>
      <c r="AI29" s="156">
        <f t="shared" si="42"/>
        <v>0.47202259593859536</v>
      </c>
      <c r="AJ29" s="156">
        <f t="shared" si="42"/>
        <v>0.8081632158864277</v>
      </c>
      <c r="AK29" s="156">
        <f t="shared" si="42"/>
        <v>0.50550044106984959</v>
      </c>
      <c r="AL29" s="156">
        <f t="shared" si="42"/>
        <v>0.47895812371298058</v>
      </c>
      <c r="AM29" s="156">
        <f t="shared" si="42"/>
        <v>0.58749022877813117</v>
      </c>
      <c r="AN29" s="156">
        <f t="shared" si="42"/>
        <v>0.55261592323817688</v>
      </c>
      <c r="AO29" s="156">
        <f t="shared" si="42"/>
        <v>0.77172992674881657</v>
      </c>
      <c r="AP29" s="156">
        <f t="shared" si="42"/>
        <v>0.59323467465978674</v>
      </c>
      <c r="AQ29" s="156">
        <f t="shared" si="42"/>
        <v>0.61384805672702092</v>
      </c>
      <c r="AR29" s="156">
        <f t="shared" si="42"/>
        <v>0.53656597117584959</v>
      </c>
      <c r="AS29" s="156">
        <f t="shared" si="42"/>
        <v>0.63588148279053991</v>
      </c>
      <c r="AT29" s="61">
        <f t="shared" ref="AT29" si="43">IF(AS29="","",(AS29-AR29)/AR29)</f>
        <v>0.18509468909675134</v>
      </c>
      <c r="AV29" s="105"/>
      <c r="AW29" s="105"/>
    </row>
    <row r="30" spans="1:49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19">
        <v>269012.73999999987</v>
      </c>
      <c r="O30" s="52">
        <f t="shared" ref="O30:O45" si="44">IF(N30="","",(N30-M30)/M30)</f>
        <v>4.8225805980253188E-2</v>
      </c>
      <c r="Q30" s="109" t="s">
        <v>74</v>
      </c>
      <c r="R30" s="19">
        <v>4768.4190000000008</v>
      </c>
      <c r="S30" s="154">
        <v>5015.1330000000007</v>
      </c>
      <c r="T30" s="154">
        <v>4911.1499999999996</v>
      </c>
      <c r="U30" s="154">
        <v>7549.5049999999992</v>
      </c>
      <c r="V30" s="154">
        <v>9045.7329999999984</v>
      </c>
      <c r="W30" s="154">
        <v>9256.7200000000012</v>
      </c>
      <c r="X30" s="154">
        <v>8296.7439999999988</v>
      </c>
      <c r="Y30" s="154">
        <v>9856.137999999999</v>
      </c>
      <c r="Z30" s="154">
        <v>9306.1540000000005</v>
      </c>
      <c r="AA30" s="154">
        <v>13709.666999999996</v>
      </c>
      <c r="AB30" s="154">
        <v>12449.267000000005</v>
      </c>
      <c r="AC30" s="154">
        <v>12684.448000000004</v>
      </c>
      <c r="AD30" s="119">
        <v>16636.305</v>
      </c>
      <c r="AE30" s="52">
        <f t="shared" ref="AE30:AE45" si="45">IF(AD30="","",(AD30-AC30)/AC30)</f>
        <v>0.31155135800942974</v>
      </c>
      <c r="AG30" s="125">
        <f t="shared" si="42"/>
        <v>0.46047109354109889</v>
      </c>
      <c r="AH30" s="157">
        <f t="shared" si="42"/>
        <v>0.45757226895448566</v>
      </c>
      <c r="AI30" s="157">
        <f t="shared" si="42"/>
        <v>0.5419617422671561</v>
      </c>
      <c r="AJ30" s="157">
        <f t="shared" si="42"/>
        <v>0.82888642292733761</v>
      </c>
      <c r="AK30" s="157">
        <f t="shared" si="42"/>
        <v>0.50636300335303253</v>
      </c>
      <c r="AL30" s="157">
        <f t="shared" si="42"/>
        <v>0.48905442795728249</v>
      </c>
      <c r="AM30" s="157">
        <f t="shared" si="42"/>
        <v>0.51556937685642856</v>
      </c>
      <c r="AN30" s="157">
        <f t="shared" si="42"/>
        <v>0.54755948056577153</v>
      </c>
      <c r="AO30" s="157">
        <f t="shared" si="42"/>
        <v>0.92171330852361721</v>
      </c>
      <c r="AP30" s="157">
        <f t="shared" si="42"/>
        <v>0.57411865515950256</v>
      </c>
      <c r="AQ30" s="157">
        <f t="shared" si="42"/>
        <v>0.6218671970115851</v>
      </c>
      <c r="AR30" s="157">
        <f t="shared" si="42"/>
        <v>0.49425784549142993</v>
      </c>
      <c r="AS30" s="157">
        <f t="shared" ref="AS30" si="46">(AD30/N30)*10</f>
        <v>0.6184207112272827</v>
      </c>
      <c r="AT30" s="52">
        <f t="shared" ref="AT30" si="47">IF(AS30="","",(AS30-AR30)/AR30)</f>
        <v>0.25121071292737968</v>
      </c>
      <c r="AV30" s="105"/>
      <c r="AW30" s="105"/>
    </row>
    <row r="31" spans="1:49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19">
        <v>197005.59000000005</v>
      </c>
      <c r="O31" s="52">
        <f t="shared" si="44"/>
        <v>-0.43152372365980818</v>
      </c>
      <c r="Q31" s="109" t="s">
        <v>75</v>
      </c>
      <c r="R31" s="19">
        <v>7424.4470000000001</v>
      </c>
      <c r="S31" s="154">
        <v>5510.3540000000003</v>
      </c>
      <c r="T31" s="154">
        <v>6830.2309999999961</v>
      </c>
      <c r="U31" s="154">
        <v>7114.5390000000007</v>
      </c>
      <c r="V31" s="154">
        <v>8082.2549999999983</v>
      </c>
      <c r="W31" s="154">
        <v>8938.91</v>
      </c>
      <c r="X31" s="154">
        <v>8489.652</v>
      </c>
      <c r="Y31" s="154">
        <v>9926.7349999999988</v>
      </c>
      <c r="Z31" s="154">
        <v>10260.373</v>
      </c>
      <c r="AA31" s="154">
        <v>11780.022999999999</v>
      </c>
      <c r="AB31" s="154">
        <v>12880.835000000003</v>
      </c>
      <c r="AC31" s="154">
        <v>17712.749</v>
      </c>
      <c r="AD31" s="119">
        <v>13545.27300000001</v>
      </c>
      <c r="AE31" s="52">
        <f t="shared" si="45"/>
        <v>-0.23528115257546922</v>
      </c>
      <c r="AG31" s="125">
        <f t="shared" si="42"/>
        <v>0.44241062088628053</v>
      </c>
      <c r="AH31" s="157">
        <f t="shared" si="42"/>
        <v>0.44000691509090828</v>
      </c>
      <c r="AI31" s="157">
        <f t="shared" si="42"/>
        <v>0.50306153781226581</v>
      </c>
      <c r="AJ31" s="157">
        <f t="shared" si="42"/>
        <v>0.908169034292719</v>
      </c>
      <c r="AK31" s="157">
        <f t="shared" si="42"/>
        <v>0.50798316681623246</v>
      </c>
      <c r="AL31" s="157">
        <f t="shared" si="42"/>
        <v>0.49726565111971294</v>
      </c>
      <c r="AM31" s="157">
        <f t="shared" si="42"/>
        <v>0.53652846921584385</v>
      </c>
      <c r="AN31" s="157">
        <f t="shared" si="42"/>
        <v>0.5373482716568041</v>
      </c>
      <c r="AO31" s="157">
        <f t="shared" si="42"/>
        <v>0.78173472362263119</v>
      </c>
      <c r="AP31" s="157">
        <f t="shared" si="42"/>
        <v>0.56172228676028879</v>
      </c>
      <c r="AQ31" s="157">
        <f t="shared" si="42"/>
        <v>0.61636897129854362</v>
      </c>
      <c r="AR31" s="157">
        <f t="shared" si="42"/>
        <v>0.51111633914897814</v>
      </c>
      <c r="AS31" s="157">
        <f t="shared" ref="AS31" si="48">(AD31/N31)*10</f>
        <v>0.68755779975583464</v>
      </c>
      <c r="AT31" s="52">
        <f t="shared" ref="AT31" si="49">IF(AS31="","",(AS31-AR31)/AR31)</f>
        <v>0.34520802230786846</v>
      </c>
      <c r="AV31" s="105"/>
      <c r="AW31" s="105"/>
    </row>
    <row r="32" spans="1:49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19">
        <v>212281.96000000005</v>
      </c>
      <c r="O32" s="52">
        <f t="shared" si="44"/>
        <v>-0.10928634262158547</v>
      </c>
      <c r="Q32" s="109" t="s">
        <v>76</v>
      </c>
      <c r="R32" s="19">
        <v>6997.9059999999999</v>
      </c>
      <c r="S32" s="154">
        <v>5641.7790000000005</v>
      </c>
      <c r="T32" s="154">
        <v>6955.6630000000014</v>
      </c>
      <c r="U32" s="154">
        <v>8794.5019999999968</v>
      </c>
      <c r="V32" s="154">
        <v>7652.6419999999989</v>
      </c>
      <c r="W32" s="154">
        <v>8505.6460000000006</v>
      </c>
      <c r="X32" s="154">
        <v>6662.3990000000013</v>
      </c>
      <c r="Y32" s="154">
        <v>10370.893000000004</v>
      </c>
      <c r="Z32" s="154">
        <v>11386.056</v>
      </c>
      <c r="AA32" s="154">
        <v>12901.989000000001</v>
      </c>
      <c r="AB32" s="154">
        <v>14090.422</v>
      </c>
      <c r="AC32" s="154">
        <v>12972.172999999997</v>
      </c>
      <c r="AD32" s="119">
        <v>15054.097000000005</v>
      </c>
      <c r="AE32" s="52">
        <f t="shared" si="45"/>
        <v>0.16049153831050578</v>
      </c>
      <c r="AG32" s="125">
        <f t="shared" si="42"/>
        <v>0.4117380456536428</v>
      </c>
      <c r="AH32" s="157">
        <f t="shared" si="42"/>
        <v>0.45017323810756427</v>
      </c>
      <c r="AI32" s="157">
        <f t="shared" si="42"/>
        <v>0.53052169146380823</v>
      </c>
      <c r="AJ32" s="157">
        <f t="shared" si="42"/>
        <v>0.79315079340313666</v>
      </c>
      <c r="AK32" s="157">
        <f t="shared" si="42"/>
        <v>0.54920904241465762</v>
      </c>
      <c r="AL32" s="157">
        <f t="shared" si="42"/>
        <v>0.49231320433642595</v>
      </c>
      <c r="AM32" s="157">
        <f t="shared" si="42"/>
        <v>0.55148844538658548</v>
      </c>
      <c r="AN32" s="157">
        <f t="shared" si="42"/>
        <v>0.52949059732220316</v>
      </c>
      <c r="AO32" s="157">
        <f t="shared" si="42"/>
        <v>0.75728905420077208</v>
      </c>
      <c r="AP32" s="157">
        <f t="shared" si="42"/>
        <v>0.52733538616375741</v>
      </c>
      <c r="AQ32" s="157">
        <f t="shared" si="42"/>
        <v>0.60476032121983347</v>
      </c>
      <c r="AR32" s="157">
        <f t="shared" si="42"/>
        <v>0.54429927333323636</v>
      </c>
      <c r="AS32" s="157">
        <f t="shared" ref="AS32" si="50">(AD32/N32)*10</f>
        <v>0.70915573796284903</v>
      </c>
      <c r="AT32" s="52">
        <f t="shared" ref="AT32" si="51">IF(AS32="","",(AS32-AR32)/AR32)</f>
        <v>0.30287834782517264</v>
      </c>
      <c r="AV32" s="105"/>
      <c r="AW32" s="105"/>
    </row>
    <row r="33" spans="1:49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19">
        <v>296994.00000000006</v>
      </c>
      <c r="O33" s="52">
        <f t="shared" si="44"/>
        <v>9.3220420400700804E-2</v>
      </c>
      <c r="Q33" s="109" t="s">
        <v>77</v>
      </c>
      <c r="R33" s="19">
        <v>5233.5920000000015</v>
      </c>
      <c r="S33" s="154">
        <v>6774.5830000000024</v>
      </c>
      <c r="T33" s="154">
        <v>6184.9250000000011</v>
      </c>
      <c r="U33" s="154">
        <v>12346.015000000001</v>
      </c>
      <c r="V33" s="154">
        <v>9823.5429999999997</v>
      </c>
      <c r="W33" s="154">
        <v>9567.4180000000015</v>
      </c>
      <c r="X33" s="154">
        <v>8927.2699999999986</v>
      </c>
      <c r="Y33" s="154">
        <v>11110.941999999997</v>
      </c>
      <c r="Z33" s="154">
        <v>11997.332</v>
      </c>
      <c r="AA33" s="154">
        <v>12224.240000000003</v>
      </c>
      <c r="AB33" s="154">
        <v>10503.531999999996</v>
      </c>
      <c r="AC33" s="154">
        <v>13714.956999999997</v>
      </c>
      <c r="AD33" s="119">
        <v>20017.547999999999</v>
      </c>
      <c r="AE33" s="52">
        <f t="shared" si="45"/>
        <v>0.45954143348754239</v>
      </c>
      <c r="AG33" s="125">
        <f t="shared" si="42"/>
        <v>0.49547514696423517</v>
      </c>
      <c r="AH33" s="157">
        <f t="shared" si="42"/>
        <v>0.46184732439637305</v>
      </c>
      <c r="AI33" s="157">
        <f t="shared" si="42"/>
        <v>0.58455084732547036</v>
      </c>
      <c r="AJ33" s="157">
        <f t="shared" si="42"/>
        <v>0.78769456194735565</v>
      </c>
      <c r="AK33" s="157">
        <f t="shared" si="42"/>
        <v>0.4740445861025222</v>
      </c>
      <c r="AL33" s="157">
        <f t="shared" si="42"/>
        <v>0.52641405214864356</v>
      </c>
      <c r="AM33" s="157">
        <f t="shared" si="42"/>
        <v>0.57203930554337168</v>
      </c>
      <c r="AN33" s="157">
        <f t="shared" si="42"/>
        <v>0.53330507840023977</v>
      </c>
      <c r="AO33" s="157">
        <f t="shared" si="42"/>
        <v>0.97449836694611214</v>
      </c>
      <c r="AP33" s="157">
        <f t="shared" si="42"/>
        <v>0.53612416504160132</v>
      </c>
      <c r="AQ33" s="157">
        <f t="shared" si="42"/>
        <v>0.50677934421259097</v>
      </c>
      <c r="AR33" s="157">
        <f t="shared" si="42"/>
        <v>0.50484087413609458</v>
      </c>
      <c r="AS33" s="157">
        <f t="shared" ref="AS33" si="52">(AD33/N33)*10</f>
        <v>0.67400513141679608</v>
      </c>
      <c r="AT33" s="52">
        <f t="shared" ref="AT33" si="53">IF(AS33="","",(AS33-AR33)/AR33)</f>
        <v>0.33508431259688048</v>
      </c>
      <c r="AV33" s="105"/>
      <c r="AW33" s="105"/>
    </row>
    <row r="34" spans="1:49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19">
        <v>222974.87999999986</v>
      </c>
      <c r="O34" s="52">
        <f t="shared" si="44"/>
        <v>-0.19448020219307421</v>
      </c>
      <c r="Q34" s="109" t="s">
        <v>78</v>
      </c>
      <c r="R34" s="19">
        <v>8418.2340000000022</v>
      </c>
      <c r="S34" s="154">
        <v>4390.6889999999994</v>
      </c>
      <c r="T34" s="154">
        <v>6848.4070000000011</v>
      </c>
      <c r="U34" s="154">
        <v>11167.32799999999</v>
      </c>
      <c r="V34" s="154">
        <v>8872.2850000000017</v>
      </c>
      <c r="W34" s="154">
        <v>11662.620000000006</v>
      </c>
      <c r="X34" s="154">
        <v>9423.9899999999961</v>
      </c>
      <c r="Y34" s="154">
        <v>14481.375000000004</v>
      </c>
      <c r="Z34" s="154">
        <v>12803.287</v>
      </c>
      <c r="AA34" s="154">
        <v>13718.046000000006</v>
      </c>
      <c r="AB34" s="154">
        <v>12228.946999999995</v>
      </c>
      <c r="AC34" s="154">
        <v>14526.821999999995</v>
      </c>
      <c r="AD34" s="119">
        <v>14380.717000000002</v>
      </c>
      <c r="AE34" s="52">
        <f t="shared" si="45"/>
        <v>-1.0057602412970459E-2</v>
      </c>
      <c r="AG34" s="125">
        <f t="shared" si="42"/>
        <v>0.48672862985073784</v>
      </c>
      <c r="AH34" s="157">
        <f t="shared" si="42"/>
        <v>0.49688825876595721</v>
      </c>
      <c r="AI34" s="157">
        <f t="shared" si="42"/>
        <v>0.56924809937044796</v>
      </c>
      <c r="AJ34" s="157">
        <f t="shared" si="42"/>
        <v>0.78543559483657488</v>
      </c>
      <c r="AK34" s="157">
        <f t="shared" si="42"/>
        <v>0.54207508867396426</v>
      </c>
      <c r="AL34" s="157">
        <f t="shared" si="42"/>
        <v>0.51283586940978365</v>
      </c>
      <c r="AM34" s="157">
        <f t="shared" si="42"/>
        <v>0.58706569068968495</v>
      </c>
      <c r="AN34" s="157">
        <f t="shared" si="42"/>
        <v>0.58568978626091728</v>
      </c>
      <c r="AO34" s="157">
        <f t="shared" si="42"/>
        <v>0.80425854872244606</v>
      </c>
      <c r="AP34" s="157">
        <f t="shared" si="42"/>
        <v>0.55167855015599043</v>
      </c>
      <c r="AQ34" s="157">
        <f t="shared" si="42"/>
        <v>0.60866792877006426</v>
      </c>
      <c r="AR34" s="157">
        <f t="shared" si="42"/>
        <v>0.52479645779906703</v>
      </c>
      <c r="AS34" s="157">
        <f t="shared" ref="AS34" si="54">(AD34/N34)*10</f>
        <v>0.64494785242176211</v>
      </c>
      <c r="AT34" s="52">
        <f t="shared" ref="AT34" si="55">IF(AS34="","",(AS34-AR34)/AR34)</f>
        <v>0.22894856250858767</v>
      </c>
      <c r="AV34" s="105"/>
      <c r="AW34" s="105"/>
    </row>
    <row r="35" spans="1:49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19">
        <v>235822.54999999987</v>
      </c>
      <c r="O35" s="52">
        <f t="shared" si="44"/>
        <v>-0.15420269061203873</v>
      </c>
      <c r="Q35" s="109" t="s">
        <v>79</v>
      </c>
      <c r="R35" s="19">
        <v>8202.5570000000007</v>
      </c>
      <c r="S35" s="154">
        <v>7142.6719999999987</v>
      </c>
      <c r="T35" s="154">
        <v>8489.8880000000008</v>
      </c>
      <c r="U35" s="154">
        <v>14058.68400000001</v>
      </c>
      <c r="V35" s="154">
        <v>13129.382000000001</v>
      </c>
      <c r="W35" s="154">
        <v>12275.063000000002</v>
      </c>
      <c r="X35" s="154">
        <v>8407.0900000000038</v>
      </c>
      <c r="Y35" s="154">
        <v>11587.890000000009</v>
      </c>
      <c r="Z35" s="154">
        <v>14215.772000000001</v>
      </c>
      <c r="AA35" s="154">
        <v>14177.262000000006</v>
      </c>
      <c r="AB35" s="154">
        <v>16500.630999999998</v>
      </c>
      <c r="AC35" s="154">
        <v>15555.110999999997</v>
      </c>
      <c r="AD35" s="119">
        <v>16476.907999999999</v>
      </c>
      <c r="AE35" s="52">
        <f t="shared" si="45"/>
        <v>5.9260072139633233E-2</v>
      </c>
      <c r="AG35" s="125">
        <f t="shared" si="42"/>
        <v>0.53410624801970208</v>
      </c>
      <c r="AH35" s="157">
        <f t="shared" si="42"/>
        <v>0.48911992034573448</v>
      </c>
      <c r="AI35" s="157">
        <f t="shared" si="42"/>
        <v>0.65603956133015395</v>
      </c>
      <c r="AJ35" s="157">
        <f t="shared" si="42"/>
        <v>0.7829523620224994</v>
      </c>
      <c r="AK35" s="157">
        <f t="shared" si="42"/>
        <v>0.48743234098377025</v>
      </c>
      <c r="AL35" s="157">
        <f t="shared" si="42"/>
        <v>0.51699036414929667</v>
      </c>
      <c r="AM35" s="157">
        <f t="shared" si="42"/>
        <v>0.56911382540516675</v>
      </c>
      <c r="AN35" s="157">
        <f t="shared" si="42"/>
        <v>0.55942287943501878</v>
      </c>
      <c r="AO35" s="157">
        <f t="shared" si="42"/>
        <v>0.8067909093137946</v>
      </c>
      <c r="AP35" s="157">
        <f t="shared" si="42"/>
        <v>0.5090389090704629</v>
      </c>
      <c r="AQ35" s="157">
        <f t="shared" si="42"/>
        <v>0.57789179127346701</v>
      </c>
      <c r="AR35" s="157">
        <f t="shared" si="42"/>
        <v>0.55789707265191923</v>
      </c>
      <c r="AS35" s="157">
        <f t="shared" ref="AS35" si="56">(AD35/N35)*10</f>
        <v>0.69869942463093582</v>
      </c>
      <c r="AT35" s="52">
        <f t="shared" ref="AT35" si="57">IF(AS35="","",(AS35-AR35)/AR35)</f>
        <v>0.25238051762796287</v>
      </c>
      <c r="AV35" s="105"/>
      <c r="AW35" s="105"/>
    </row>
    <row r="36" spans="1:49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19">
        <v>245253.44999999992</v>
      </c>
      <c r="O36" s="52">
        <f t="shared" si="44"/>
        <v>0.11912200558079283</v>
      </c>
      <c r="Q36" s="109" t="s">
        <v>80</v>
      </c>
      <c r="R36" s="19">
        <v>7606.0559999999978</v>
      </c>
      <c r="S36" s="154">
        <v>8313.0869999999995</v>
      </c>
      <c r="T36" s="154">
        <v>6909.0559999999987</v>
      </c>
      <c r="U36" s="154">
        <v>9139.0069999999996</v>
      </c>
      <c r="V36" s="154">
        <v>8531.6860000000033</v>
      </c>
      <c r="W36" s="154">
        <v>10841.422999999999</v>
      </c>
      <c r="X36" s="154">
        <v>9653.1510000000035</v>
      </c>
      <c r="Y36" s="154">
        <v>9956.3179999999975</v>
      </c>
      <c r="Z36" s="154">
        <v>13765.152</v>
      </c>
      <c r="AA36" s="154">
        <v>14750.275999999996</v>
      </c>
      <c r="AB36" s="154">
        <v>15789.42300000001</v>
      </c>
      <c r="AC36" s="154">
        <v>12744.038000000008</v>
      </c>
      <c r="AD36" s="119">
        <v>16362.201000000006</v>
      </c>
      <c r="AE36" s="52">
        <f t="shared" si="45"/>
        <v>0.2839102488551899</v>
      </c>
      <c r="AG36" s="125">
        <f t="shared" si="42"/>
        <v>0.44176385961468218</v>
      </c>
      <c r="AH36" s="157">
        <f t="shared" si="42"/>
        <v>0.42017785877420555</v>
      </c>
      <c r="AI36" s="157">
        <f t="shared" si="42"/>
        <v>0.63948363387771534</v>
      </c>
      <c r="AJ36" s="157">
        <f t="shared" si="42"/>
        <v>0.71120273013234991</v>
      </c>
      <c r="AK36" s="157">
        <f t="shared" si="42"/>
        <v>0.43360371542738207</v>
      </c>
      <c r="AL36" s="157">
        <f t="shared" si="42"/>
        <v>0.45907066820991294</v>
      </c>
      <c r="AM36" s="157">
        <f t="shared" si="42"/>
        <v>0.59928518991605073</v>
      </c>
      <c r="AN36" s="157">
        <f t="shared" si="42"/>
        <v>0.5807675710119673</v>
      </c>
      <c r="AO36" s="157">
        <f t="shared" si="42"/>
        <v>0.76451061502797446</v>
      </c>
      <c r="AP36" s="157">
        <f t="shared" si="42"/>
        <v>0.49793317713264845</v>
      </c>
      <c r="AQ36" s="157">
        <f t="shared" si="42"/>
        <v>0.55159727832865624</v>
      </c>
      <c r="AR36" s="157">
        <f t="shared" si="42"/>
        <v>0.58152630944673145</v>
      </c>
      <c r="AS36" s="157">
        <f t="shared" ref="AS36" si="58">(AD36/N36)*10</f>
        <v>0.66715477396954093</v>
      </c>
      <c r="AT36" s="52">
        <f t="shared" ref="AT36" si="59">IF(AS36="","",(AS36-AR36)/AR36)</f>
        <v>0.14724779108322208</v>
      </c>
      <c r="AV36" s="105"/>
      <c r="AW36" s="105"/>
    </row>
    <row r="37" spans="1:49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19">
        <v>264046.34999999986</v>
      </c>
      <c r="O37" s="52">
        <f t="shared" si="44"/>
        <v>0.42244732091097531</v>
      </c>
      <c r="Q37" s="109" t="s">
        <v>81</v>
      </c>
      <c r="R37" s="19">
        <v>8950.255000000001</v>
      </c>
      <c r="S37" s="154">
        <v>8091.360999999999</v>
      </c>
      <c r="T37" s="154">
        <v>7317.6259999999966</v>
      </c>
      <c r="U37" s="154">
        <v>9009.7860000000001</v>
      </c>
      <c r="V37" s="154">
        <v>11821.654999999999</v>
      </c>
      <c r="W37" s="154">
        <v>8422.7539999999954</v>
      </c>
      <c r="X37" s="154">
        <v>8932.4599999999973</v>
      </c>
      <c r="Y37" s="154">
        <v>10856.737000000006</v>
      </c>
      <c r="Z37" s="154">
        <v>13503.767</v>
      </c>
      <c r="AA37" s="154">
        <v>13395.533000000005</v>
      </c>
      <c r="AB37" s="154">
        <v>12829.427999999996</v>
      </c>
      <c r="AC37" s="154">
        <v>12358.695999999998</v>
      </c>
      <c r="AD37" s="119">
        <v>18517.648000000001</v>
      </c>
      <c r="AE37" s="52">
        <f t="shared" si="45"/>
        <v>0.49834966407459202</v>
      </c>
      <c r="AG37" s="125">
        <f t="shared" si="42"/>
        <v>0.48486363856011194</v>
      </c>
      <c r="AH37" s="157">
        <f t="shared" si="42"/>
        <v>0.56136104589017211</v>
      </c>
      <c r="AI37" s="157">
        <f t="shared" si="42"/>
        <v>0.91494056270845225</v>
      </c>
      <c r="AJ37" s="157">
        <f t="shared" si="42"/>
        <v>0.73397337983951261</v>
      </c>
      <c r="AK37" s="157">
        <f t="shared" si="42"/>
        <v>0.54686443981211563</v>
      </c>
      <c r="AL37" s="157">
        <f t="shared" si="42"/>
        <v>0.55361740351046873</v>
      </c>
      <c r="AM37" s="157">
        <f t="shared" si="42"/>
        <v>0.59768837923984341</v>
      </c>
      <c r="AN37" s="157">
        <f t="shared" si="42"/>
        <v>0.78949101429546453</v>
      </c>
      <c r="AO37" s="157">
        <f t="shared" si="42"/>
        <v>0.85577312393822647</v>
      </c>
      <c r="AP37" s="157">
        <f t="shared" si="42"/>
        <v>0.5392227587309858</v>
      </c>
      <c r="AQ37" s="157">
        <f t="shared" si="42"/>
        <v>0.66185996306935324</v>
      </c>
      <c r="AR37" s="157">
        <f t="shared" si="42"/>
        <v>0.66577682346880351</v>
      </c>
      <c r="AS37" s="157">
        <f t="shared" ref="AS37" si="60">(AD37/N37)*10</f>
        <v>0.70130293412501299</v>
      </c>
      <c r="AT37" s="52">
        <f t="shared" ref="AT37" si="61">IF(AS37="","",(AS37-AR37)/AR37)</f>
        <v>5.3360389553833924E-2</v>
      </c>
      <c r="AV37" s="105"/>
      <c r="AW37" s="105"/>
    </row>
    <row r="38" spans="1:49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19">
        <v>199482.7</v>
      </c>
      <c r="O38" s="52">
        <f t="shared" si="44"/>
        <v>-0.10124596584384438</v>
      </c>
      <c r="Q38" s="109" t="s">
        <v>82</v>
      </c>
      <c r="R38" s="19">
        <v>8836.2159999999967</v>
      </c>
      <c r="S38" s="154">
        <v>6184.2449999999999</v>
      </c>
      <c r="T38" s="154">
        <v>6843.8590000000013</v>
      </c>
      <c r="U38" s="154">
        <v>12325.401000000003</v>
      </c>
      <c r="V38" s="154">
        <v>11790.632999999998</v>
      </c>
      <c r="W38" s="154">
        <v>8857.4580000000024</v>
      </c>
      <c r="X38" s="154">
        <v>10603.755000000001</v>
      </c>
      <c r="Y38" s="154">
        <v>13090.348000000009</v>
      </c>
      <c r="Z38" s="154">
        <v>16694.899000000001</v>
      </c>
      <c r="AA38" s="154">
        <v>17343.396999999994</v>
      </c>
      <c r="AB38" s="154">
        <v>14141.986999999999</v>
      </c>
      <c r="AC38" s="154">
        <v>13795.060000000012</v>
      </c>
      <c r="AD38" s="119">
        <v>13462.544</v>
      </c>
      <c r="AE38" s="52">
        <f t="shared" si="45"/>
        <v>-2.4103990848898957E-2</v>
      </c>
      <c r="AG38" s="125">
        <f t="shared" si="42"/>
        <v>0.50547976786025839</v>
      </c>
      <c r="AH38" s="157">
        <f t="shared" si="42"/>
        <v>0.61364183688748253</v>
      </c>
      <c r="AI38" s="157">
        <f t="shared" si="42"/>
        <v>0.99143989040046498</v>
      </c>
      <c r="AJ38" s="157">
        <f t="shared" si="42"/>
        <v>0.79860824444016809</v>
      </c>
      <c r="AK38" s="157">
        <f t="shared" si="42"/>
        <v>0.61462071336796531</v>
      </c>
      <c r="AL38" s="157">
        <f t="shared" si="42"/>
        <v>0.7179397354111039</v>
      </c>
      <c r="AM38" s="157">
        <f t="shared" si="42"/>
        <v>0.76149967195295487</v>
      </c>
      <c r="AN38" s="157">
        <f t="shared" si="42"/>
        <v>0.82067211196453671</v>
      </c>
      <c r="AO38" s="157">
        <f t="shared" si="42"/>
        <v>0.76712936250314256</v>
      </c>
      <c r="AP38" s="157">
        <f t="shared" si="42"/>
        <v>0.61919728263479246</v>
      </c>
      <c r="AQ38" s="157">
        <f t="shared" si="42"/>
        <v>0.63990474451207224</v>
      </c>
      <c r="AR38" s="157">
        <f t="shared" si="42"/>
        <v>0.62152586797883858</v>
      </c>
      <c r="AS38" s="157">
        <f t="shared" ref="AS38" si="62">(AD38/N38)*10</f>
        <v>0.67487275838957461</v>
      </c>
      <c r="AT38" s="52">
        <f t="shared" ref="AT38" si="63">IF(AS38="","",(AS38-AR38)/AR38)</f>
        <v>8.5832132110955625E-2</v>
      </c>
      <c r="AV38" s="105"/>
      <c r="AW38" s="105"/>
    </row>
    <row r="39" spans="1:49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19"/>
      <c r="O39" s="52" t="str">
        <f t="shared" si="44"/>
        <v/>
      </c>
      <c r="Q39" s="109" t="s">
        <v>83</v>
      </c>
      <c r="R39" s="19">
        <v>8561.616</v>
      </c>
      <c r="S39" s="154">
        <v>7679.9049999999988</v>
      </c>
      <c r="T39" s="154">
        <v>10402.912</v>
      </c>
      <c r="U39" s="154">
        <v>7707.6290000000035</v>
      </c>
      <c r="V39" s="154">
        <v>12654.747000000003</v>
      </c>
      <c r="W39" s="154">
        <v>9979.3469999999979</v>
      </c>
      <c r="X39" s="154">
        <v>10712.686999999996</v>
      </c>
      <c r="Y39" s="154">
        <v>11080.005999999999</v>
      </c>
      <c r="Z39" s="154">
        <v>17646.002</v>
      </c>
      <c r="AA39" s="154">
        <v>15712.195000000003</v>
      </c>
      <c r="AB39" s="154">
        <v>14615.516000000009</v>
      </c>
      <c r="AC39" s="154">
        <v>15584.514000000003</v>
      </c>
      <c r="AD39" s="119"/>
      <c r="AE39" s="52" t="str">
        <f t="shared" si="45"/>
        <v/>
      </c>
      <c r="AG39" s="125">
        <f t="shared" si="42"/>
        <v>0.59655396247491954</v>
      </c>
      <c r="AH39" s="157">
        <f t="shared" si="42"/>
        <v>0.7101543245465749</v>
      </c>
      <c r="AI39" s="157">
        <f t="shared" ref="AI39:AS41" si="64">IF(T39="","",(T39/D39)*10)</f>
        <v>0.82659295097689434</v>
      </c>
      <c r="AJ39" s="157">
        <f t="shared" si="64"/>
        <v>0.75542927217629385</v>
      </c>
      <c r="AK39" s="157">
        <f t="shared" si="64"/>
        <v>0.66232957299169615</v>
      </c>
      <c r="AL39" s="157">
        <f t="shared" si="64"/>
        <v>0.69529221532504837</v>
      </c>
      <c r="AM39" s="157">
        <f t="shared" si="64"/>
        <v>0.70882922115899427</v>
      </c>
      <c r="AN39" s="157">
        <f t="shared" si="64"/>
        <v>0.81643127472411259</v>
      </c>
      <c r="AO39" s="157">
        <f t="shared" si="64"/>
        <v>0.6555002561116402</v>
      </c>
      <c r="AP39" s="157">
        <f t="shared" si="64"/>
        <v>0.68927659143619546</v>
      </c>
      <c r="AQ39" s="157">
        <f t="shared" si="64"/>
        <v>0.64689754420867462</v>
      </c>
      <c r="AR39" s="157">
        <f t="shared" si="64"/>
        <v>0.72799787288130147</v>
      </c>
      <c r="AS39" s="157"/>
      <c r="AT39" s="52"/>
      <c r="AV39" s="105"/>
      <c r="AW39" s="105"/>
    </row>
    <row r="40" spans="1:49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19"/>
      <c r="O40" s="52" t="str">
        <f t="shared" si="44"/>
        <v/>
      </c>
      <c r="Q40" s="110" t="s">
        <v>84</v>
      </c>
      <c r="R40" s="19">
        <v>8577.6339999999964</v>
      </c>
      <c r="S40" s="154">
        <v>10729.738000000001</v>
      </c>
      <c r="T40" s="154">
        <v>8400.3320000000022</v>
      </c>
      <c r="U40" s="154">
        <v>14080.129999999997</v>
      </c>
      <c r="V40" s="154">
        <v>13582.820000000003</v>
      </c>
      <c r="W40" s="154">
        <v>9345.7980000000007</v>
      </c>
      <c r="X40" s="154">
        <v>11478.792000000003</v>
      </c>
      <c r="Y40" s="154">
        <v>14722.865999999998</v>
      </c>
      <c r="Z40" s="154">
        <v>13500.736999999999</v>
      </c>
      <c r="AA40" s="154">
        <v>16104.085999999999</v>
      </c>
      <c r="AB40" s="154">
        <v>14131.660999999996</v>
      </c>
      <c r="AC40" s="154">
        <v>17317.553000000004</v>
      </c>
      <c r="AD40" s="119"/>
      <c r="AE40" s="52" t="str">
        <f t="shared" si="45"/>
        <v/>
      </c>
      <c r="AG40" s="125">
        <f t="shared" si="42"/>
        <v>0.56128924309160388</v>
      </c>
      <c r="AH40" s="157">
        <f t="shared" si="42"/>
        <v>0.49567972006947647</v>
      </c>
      <c r="AI40" s="157">
        <f t="shared" si="64"/>
        <v>0.9790091257525988</v>
      </c>
      <c r="AJ40" s="157">
        <f t="shared" si="64"/>
        <v>0.61228139027468687</v>
      </c>
      <c r="AK40" s="157">
        <f t="shared" si="64"/>
        <v>0.5822210241113337</v>
      </c>
      <c r="AL40" s="157">
        <f t="shared" si="64"/>
        <v>0.62664828118918259</v>
      </c>
      <c r="AM40" s="157">
        <f t="shared" si="64"/>
        <v>0.67665809142176681</v>
      </c>
      <c r="AN40" s="157">
        <f t="shared" si="64"/>
        <v>0.91161704676855315</v>
      </c>
      <c r="AO40" s="157">
        <f t="shared" si="64"/>
        <v>0.66978639445387611</v>
      </c>
      <c r="AP40" s="157">
        <f t="shared" si="64"/>
        <v>0.69632467581771174</v>
      </c>
      <c r="AQ40" s="157">
        <f t="shared" si="64"/>
        <v>0.56670328216974419</v>
      </c>
      <c r="AR40" s="157">
        <f t="shared" si="64"/>
        <v>0.70671261274209851</v>
      </c>
      <c r="AS40" s="157" t="str">
        <f t="shared" si="64"/>
        <v/>
      </c>
      <c r="AT40" s="52" t="str">
        <f t="shared" ref="AT40:AT45" si="65">IF(AS40="","",(AS40-AR40)/AR40)</f>
        <v/>
      </c>
      <c r="AV40" s="105"/>
      <c r="AW40" s="105"/>
    </row>
    <row r="41" spans="1:49" ht="20.100000000000001" customHeight="1" thickBot="1" x14ac:dyDescent="0.3">
      <c r="A41" s="35" t="str">
        <f>A19</f>
        <v>jan-out</v>
      </c>
      <c r="B41" s="167">
        <f>SUM(B29:B38)</f>
        <v>1517181.2699999998</v>
      </c>
      <c r="C41" s="168">
        <f t="shared" ref="C41:N41" si="66">SUM(C29:C38)</f>
        <v>1308905.1499999999</v>
      </c>
      <c r="D41" s="168">
        <f t="shared" si="66"/>
        <v>1081394.0499999998</v>
      </c>
      <c r="E41" s="168">
        <f t="shared" si="66"/>
        <v>1264301.7499999998</v>
      </c>
      <c r="F41" s="168">
        <f t="shared" si="66"/>
        <v>1903253.1900000002</v>
      </c>
      <c r="G41" s="168">
        <f t="shared" si="66"/>
        <v>1865405.06</v>
      </c>
      <c r="H41" s="168">
        <f t="shared" si="66"/>
        <v>1481388.8399999994</v>
      </c>
      <c r="I41" s="168">
        <f t="shared" si="66"/>
        <v>1857161.6099999996</v>
      </c>
      <c r="J41" s="168">
        <f t="shared" si="66"/>
        <v>1504426.8000000003</v>
      </c>
      <c r="K41" s="168">
        <f t="shared" si="66"/>
        <v>2474164.06</v>
      </c>
      <c r="L41" s="168">
        <f t="shared" si="66"/>
        <v>2268040.4799999995</v>
      </c>
      <c r="M41" s="168">
        <f t="shared" si="66"/>
        <v>2509805.3900000006</v>
      </c>
      <c r="N41" s="169">
        <f t="shared" si="66"/>
        <v>2337303.0299999993</v>
      </c>
      <c r="O41" s="61">
        <f t="shared" si="44"/>
        <v>-6.8731368849280078E-2</v>
      </c>
      <c r="Q41" s="109"/>
      <c r="R41" s="167">
        <f>SUM(R29:R38)</f>
        <v>71454.679000000004</v>
      </c>
      <c r="S41" s="168">
        <f t="shared" ref="S41:AD41" si="67">SUM(S29:S38)</f>
        <v>62334.577000000005</v>
      </c>
      <c r="T41" s="168">
        <f t="shared" si="67"/>
        <v>66545.318999999989</v>
      </c>
      <c r="U41" s="168">
        <f t="shared" si="67"/>
        <v>99581.175999999992</v>
      </c>
      <c r="V41" s="168">
        <f t="shared" si="67"/>
        <v>97906.403999999995</v>
      </c>
      <c r="W41" s="168">
        <f t="shared" si="67"/>
        <v>96246.56200000002</v>
      </c>
      <c r="X41" s="168">
        <f t="shared" si="67"/>
        <v>86877.506999999998</v>
      </c>
      <c r="Y41" s="168">
        <f t="shared" si="67"/>
        <v>110375.85400000004</v>
      </c>
      <c r="Z41" s="168">
        <f t="shared" si="67"/>
        <v>122257.64800000002</v>
      </c>
      <c r="AA41" s="168">
        <f t="shared" si="67"/>
        <v>135928.182</v>
      </c>
      <c r="AB41" s="168">
        <f t="shared" si="67"/>
        <v>135599.446</v>
      </c>
      <c r="AC41" s="168">
        <f t="shared" si="67"/>
        <v>137560.81</v>
      </c>
      <c r="AD41" s="169">
        <f t="shared" si="67"/>
        <v>156816.609</v>
      </c>
      <c r="AE41" s="61">
        <f t="shared" si="45"/>
        <v>0.13998026763581867</v>
      </c>
      <c r="AG41" s="172">
        <f t="shared" si="42"/>
        <v>0.47096995206116676</v>
      </c>
      <c r="AH41" s="173">
        <f t="shared" si="42"/>
        <v>0.47623448498158943</v>
      </c>
      <c r="AI41" s="173">
        <f t="shared" si="64"/>
        <v>0.61536605458482041</v>
      </c>
      <c r="AJ41" s="173">
        <f t="shared" si="64"/>
        <v>0.78763772967964341</v>
      </c>
      <c r="AK41" s="173">
        <f t="shared" si="64"/>
        <v>0.51441607724298621</v>
      </c>
      <c r="AL41" s="173">
        <f t="shared" si="64"/>
        <v>0.51595529605779034</v>
      </c>
      <c r="AM41" s="173">
        <f t="shared" si="64"/>
        <v>0.58645984534350903</v>
      </c>
      <c r="AN41" s="173">
        <f t="shared" si="64"/>
        <v>0.59432552022222807</v>
      </c>
      <c r="AO41" s="173">
        <f t="shared" si="64"/>
        <v>0.81265268605956753</v>
      </c>
      <c r="AP41" s="173">
        <f t="shared" si="64"/>
        <v>0.54939033428526973</v>
      </c>
      <c r="AQ41" s="173">
        <f t="shared" si="64"/>
        <v>0.59787048421640177</v>
      </c>
      <c r="AR41" s="173">
        <f t="shared" si="64"/>
        <v>0.548093531666214</v>
      </c>
      <c r="AS41" s="173">
        <f t="shared" si="64"/>
        <v>0.67092972963800956</v>
      </c>
      <c r="AT41" s="61">
        <f t="shared" si="65"/>
        <v>0.22411539431668051</v>
      </c>
      <c r="AV41" s="105"/>
      <c r="AW41" s="105"/>
    </row>
    <row r="42" spans="1:49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M42" si="68">SUM(E29:E31)</f>
        <v>269354.83</v>
      </c>
      <c r="F42" s="154">
        <f t="shared" si="68"/>
        <v>518885.16000000003</v>
      </c>
      <c r="G42" s="154">
        <f t="shared" si="68"/>
        <v>534367.81999999983</v>
      </c>
      <c r="H42" s="154">
        <f t="shared" si="68"/>
        <v>446495.15</v>
      </c>
      <c r="I42" s="154">
        <f t="shared" si="68"/>
        <v>530104.43999999994</v>
      </c>
      <c r="J42" s="154">
        <f t="shared" si="68"/>
        <v>340089.82</v>
      </c>
      <c r="K42" s="154">
        <f t="shared" si="68"/>
        <v>649570.5</v>
      </c>
      <c r="L42" s="154">
        <f t="shared" si="68"/>
        <v>640253.84</v>
      </c>
      <c r="M42" s="154">
        <f t="shared" si="68"/>
        <v>817451.96000000066</v>
      </c>
      <c r="N42" s="119">
        <f>IF(N31="","",SUM(N29:N31))</f>
        <v>660447.13999999978</v>
      </c>
      <c r="O42" s="61">
        <f t="shared" si="44"/>
        <v>-0.19206611236212676</v>
      </c>
      <c r="Q42" s="108" t="s">
        <v>85</v>
      </c>
      <c r="R42" s="19">
        <f>SUM(R29:R31)</f>
        <v>17209.863000000001</v>
      </c>
      <c r="S42" s="154">
        <f>SUM(S29:S31)</f>
        <v>15796.161</v>
      </c>
      <c r="T42" s="154">
        <f>SUM(T29:T31)</f>
        <v>16995.894999999997</v>
      </c>
      <c r="U42" s="154">
        <f t="shared" ref="U42:AC42" si="69">SUM(U29:U31)</f>
        <v>22740.453000000001</v>
      </c>
      <c r="V42" s="154">
        <f t="shared" si="69"/>
        <v>26284.577999999994</v>
      </c>
      <c r="W42" s="154">
        <f t="shared" si="69"/>
        <v>26114.18</v>
      </c>
      <c r="X42" s="154">
        <f t="shared" si="69"/>
        <v>24267.392</v>
      </c>
      <c r="Y42" s="154">
        <f t="shared" si="69"/>
        <v>28921.351000000002</v>
      </c>
      <c r="Z42" s="154">
        <f t="shared" si="69"/>
        <v>27891.383000000002</v>
      </c>
      <c r="AA42" s="154">
        <f t="shared" si="69"/>
        <v>37417.438999999998</v>
      </c>
      <c r="AB42" s="154">
        <f t="shared" si="69"/>
        <v>39515.076000000001</v>
      </c>
      <c r="AC42" s="154">
        <f t="shared" si="69"/>
        <v>41893.952999999994</v>
      </c>
      <c r="AD42" s="119">
        <f>IF(AD31="","",SUM(AD29:AD31))</f>
        <v>42544.946000000011</v>
      </c>
      <c r="AE42" s="61">
        <f t="shared" si="45"/>
        <v>1.5539068371037149E-2</v>
      </c>
      <c r="AG42" s="124">
        <f t="shared" si="42"/>
        <v>0.44877401967325198</v>
      </c>
      <c r="AH42" s="156">
        <f t="shared" si="42"/>
        <v>0.43910336873301764</v>
      </c>
      <c r="AI42" s="156">
        <f t="shared" si="42"/>
        <v>0.50326831796508742</v>
      </c>
      <c r="AJ42" s="156">
        <f t="shared" si="42"/>
        <v>0.84425636622146327</v>
      </c>
      <c r="AK42" s="156">
        <f t="shared" si="42"/>
        <v>0.50655867668290977</v>
      </c>
      <c r="AL42" s="156">
        <f t="shared" si="42"/>
        <v>0.48869297556129054</v>
      </c>
      <c r="AM42" s="156">
        <f t="shared" si="42"/>
        <v>0.54350852411274786</v>
      </c>
      <c r="AN42" s="156">
        <f t="shared" si="42"/>
        <v>0.54557835810618771</v>
      </c>
      <c r="AO42" s="156">
        <f t="shared" si="42"/>
        <v>0.8201181382024314</v>
      </c>
      <c r="AP42" s="156">
        <f t="shared" si="42"/>
        <v>0.57603353292675696</v>
      </c>
      <c r="AQ42" s="156">
        <f t="shared" si="42"/>
        <v>0.61717827416700854</v>
      </c>
      <c r="AR42" s="156">
        <f t="shared" si="42"/>
        <v>0.51249437336965908</v>
      </c>
      <c r="AS42" s="156">
        <f t="shared" si="42"/>
        <v>0.64418396906071884</v>
      </c>
      <c r="AT42" s="61">
        <f t="shared" si="65"/>
        <v>0.25695812975506144</v>
      </c>
      <c r="AV42" s="105"/>
      <c r="AW42" s="105"/>
    </row>
    <row r="43" spans="1:49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M43" si="70">SUM(E32:E34)</f>
        <v>409796.7099999999</v>
      </c>
      <c r="F43" s="154">
        <f t="shared" si="70"/>
        <v>510240.19999999995</v>
      </c>
      <c r="G43" s="154">
        <f t="shared" si="70"/>
        <v>581930.29000000015</v>
      </c>
      <c r="H43" s="154">
        <f t="shared" si="70"/>
        <v>437395.03</v>
      </c>
      <c r="I43" s="154">
        <f t="shared" si="70"/>
        <v>651460.00999999989</v>
      </c>
      <c r="J43" s="154">
        <f t="shared" si="70"/>
        <v>432659.41000000003</v>
      </c>
      <c r="K43" s="154">
        <f t="shared" si="70"/>
        <v>721335.31</v>
      </c>
      <c r="L43" s="154">
        <f t="shared" si="70"/>
        <v>641165.57999999984</v>
      </c>
      <c r="M43" s="154">
        <f t="shared" si="70"/>
        <v>786805.54999999993</v>
      </c>
      <c r="N43" s="119">
        <f>IF(N34="","",SUM(N32:N34))</f>
        <v>732250.84</v>
      </c>
      <c r="O43" s="52">
        <f t="shared" si="44"/>
        <v>-6.9336966420737584E-2</v>
      </c>
      <c r="Q43" s="109" t="s">
        <v>86</v>
      </c>
      <c r="R43" s="19">
        <f>SUM(R32:R34)</f>
        <v>20649.732000000004</v>
      </c>
      <c r="S43" s="154">
        <f>SUM(S32:S34)</f>
        <v>16807.051000000003</v>
      </c>
      <c r="T43" s="154">
        <f>SUM(T32:T34)</f>
        <v>19988.995000000003</v>
      </c>
      <c r="U43" s="154">
        <f t="shared" ref="U43:AC43" si="71">SUM(U32:U34)</f>
        <v>32307.84499999999</v>
      </c>
      <c r="V43" s="154">
        <f t="shared" si="71"/>
        <v>26348.47</v>
      </c>
      <c r="W43" s="154">
        <f t="shared" si="71"/>
        <v>29735.684000000008</v>
      </c>
      <c r="X43" s="154">
        <f t="shared" si="71"/>
        <v>25013.658999999996</v>
      </c>
      <c r="Y43" s="154">
        <f t="shared" si="71"/>
        <v>35963.210000000006</v>
      </c>
      <c r="Z43" s="154">
        <f t="shared" si="71"/>
        <v>36186.675000000003</v>
      </c>
      <c r="AA43" s="154">
        <f t="shared" si="71"/>
        <v>38844.275000000009</v>
      </c>
      <c r="AB43" s="154">
        <f t="shared" si="71"/>
        <v>36822.900999999991</v>
      </c>
      <c r="AC43" s="154">
        <f t="shared" si="71"/>
        <v>41213.95199999999</v>
      </c>
      <c r="AD43" s="119">
        <f>IF(AD34="","",SUM(AD32:AD34))</f>
        <v>49452.362000000008</v>
      </c>
      <c r="AE43" s="52">
        <f t="shared" si="45"/>
        <v>0.19989371560388142</v>
      </c>
      <c r="AG43" s="125">
        <f t="shared" si="42"/>
        <v>0.46037323310250017</v>
      </c>
      <c r="AH43" s="157">
        <f t="shared" si="42"/>
        <v>0.46637956582738782</v>
      </c>
      <c r="AI43" s="157">
        <f t="shared" si="42"/>
        <v>0.55956706087754671</v>
      </c>
      <c r="AJ43" s="157">
        <f t="shared" si="42"/>
        <v>0.78838712492347729</v>
      </c>
      <c r="AK43" s="157">
        <f t="shared" si="42"/>
        <v>0.51639345547450011</v>
      </c>
      <c r="AL43" s="157">
        <f t="shared" si="42"/>
        <v>0.51098360939417675</v>
      </c>
      <c r="AM43" s="157">
        <f t="shared" si="42"/>
        <v>0.57187798864564132</v>
      </c>
      <c r="AN43" s="157">
        <f t="shared" si="42"/>
        <v>0.55204017818376927</v>
      </c>
      <c r="AO43" s="157">
        <f t="shared" si="42"/>
        <v>0.83637785666097031</v>
      </c>
      <c r="AP43" s="157">
        <f t="shared" si="42"/>
        <v>0.53850510936446472</v>
      </c>
      <c r="AQ43" s="157">
        <f t="shared" si="42"/>
        <v>0.57431188055977678</v>
      </c>
      <c r="AR43" s="157">
        <f t="shared" si="42"/>
        <v>0.5238136919598495</v>
      </c>
      <c r="AS43" s="157">
        <f t="shared" si="42"/>
        <v>0.6753472894616277</v>
      </c>
      <c r="AT43" s="52">
        <f t="shared" ref="AT43:AT44" si="72">IF(AS43="","",(AS43-AR43)/AR43)</f>
        <v>0.28928911142970526</v>
      </c>
      <c r="AV43" s="105"/>
      <c r="AW43" s="105"/>
    </row>
    <row r="44" spans="1:49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M44" si="73">SUM(E35:E37)</f>
        <v>430814.19999999995</v>
      </c>
      <c r="F44" s="154">
        <f t="shared" si="73"/>
        <v>682291.91</v>
      </c>
      <c r="G44" s="154">
        <f t="shared" si="73"/>
        <v>625733.66999999993</v>
      </c>
      <c r="H44" s="154">
        <f t="shared" si="73"/>
        <v>458250.33999999968</v>
      </c>
      <c r="I44" s="154">
        <f t="shared" si="73"/>
        <v>516089.50999999983</v>
      </c>
      <c r="J44" s="154">
        <f t="shared" si="73"/>
        <v>514049.36</v>
      </c>
      <c r="K44" s="154">
        <f t="shared" si="73"/>
        <v>823163.40000000037</v>
      </c>
      <c r="L44" s="154">
        <f t="shared" si="73"/>
        <v>765619.61999999988</v>
      </c>
      <c r="M44" s="154">
        <f t="shared" si="73"/>
        <v>683593.1599999998</v>
      </c>
      <c r="N44" s="119">
        <f>IF(N37="","",SUM(N35:N37))</f>
        <v>745122.34999999963</v>
      </c>
      <c r="O44" s="52">
        <f t="shared" si="44"/>
        <v>9.0008492770758342E-2</v>
      </c>
      <c r="Q44" s="109" t="s">
        <v>87</v>
      </c>
      <c r="R44" s="19">
        <f>SUM(R35:R37)</f>
        <v>24758.867999999999</v>
      </c>
      <c r="S44" s="154">
        <f>SUM(S35:S37)</f>
        <v>23547.119999999995</v>
      </c>
      <c r="T44" s="154">
        <f>SUM(T35:T37)</f>
        <v>22716.569999999996</v>
      </c>
      <c r="U44" s="154">
        <f t="shared" ref="U44:AC44" si="74">SUM(U35:U37)</f>
        <v>32207.47700000001</v>
      </c>
      <c r="V44" s="154">
        <f t="shared" si="74"/>
        <v>33482.723000000005</v>
      </c>
      <c r="W44" s="154">
        <f t="shared" si="74"/>
        <v>31539.239999999998</v>
      </c>
      <c r="X44" s="154">
        <f t="shared" si="74"/>
        <v>26992.701000000008</v>
      </c>
      <c r="Y44" s="154">
        <f t="shared" si="74"/>
        <v>32400.945000000014</v>
      </c>
      <c r="Z44" s="154">
        <f t="shared" si="74"/>
        <v>41484.690999999999</v>
      </c>
      <c r="AA44" s="154">
        <f t="shared" si="74"/>
        <v>42323.071000000004</v>
      </c>
      <c r="AB44" s="154">
        <f t="shared" si="74"/>
        <v>45119.482000000004</v>
      </c>
      <c r="AC44" s="154">
        <f t="shared" si="74"/>
        <v>40657.845000000001</v>
      </c>
      <c r="AD44" s="119">
        <f>IF(AD37="","",SUM(AD35:AD37))</f>
        <v>51356.757000000005</v>
      </c>
      <c r="AE44" s="52">
        <f t="shared" si="45"/>
        <v>0.26314508307068424</v>
      </c>
      <c r="AG44" s="125">
        <f t="shared" si="42"/>
        <v>0.48514141421504259</v>
      </c>
      <c r="AH44" s="157">
        <f t="shared" si="42"/>
        <v>0.48250690351015585</v>
      </c>
      <c r="AI44" s="157">
        <f t="shared" si="42"/>
        <v>0.71563660131674345</v>
      </c>
      <c r="AJ44" s="157">
        <f t="shared" si="42"/>
        <v>0.74759552958096576</v>
      </c>
      <c r="AK44" s="157">
        <f t="shared" si="42"/>
        <v>0.49073897124179594</v>
      </c>
      <c r="AL44" s="157">
        <f t="shared" si="42"/>
        <v>0.50403616605767754</v>
      </c>
      <c r="AM44" s="157">
        <f t="shared" si="42"/>
        <v>0.58903831909868365</v>
      </c>
      <c r="AN44" s="157">
        <f t="shared" si="42"/>
        <v>0.62781638402222173</v>
      </c>
      <c r="AO44" s="157">
        <f t="shared" si="42"/>
        <v>0.80701765682579585</v>
      </c>
      <c r="AP44" s="157">
        <f t="shared" si="42"/>
        <v>0.5141515159687613</v>
      </c>
      <c r="AQ44" s="157">
        <f t="shared" si="42"/>
        <v>0.58931982437963137</v>
      </c>
      <c r="AR44" s="157">
        <f t="shared" si="42"/>
        <v>0.59476670304893065</v>
      </c>
      <c r="AS44" s="157">
        <f t="shared" si="42"/>
        <v>0.68923925043987788</v>
      </c>
      <c r="AT44" s="52">
        <f t="shared" si="72"/>
        <v>0.15883967092753529</v>
      </c>
      <c r="AV44" s="105"/>
      <c r="AW44" s="105"/>
    </row>
    <row r="45" spans="1:49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N45" si="75">IF(E40="","",SUM(E38:E40))</f>
        <v>486327.5499999997</v>
      </c>
      <c r="F45" s="155">
        <f t="shared" si="75"/>
        <v>616193.31000000029</v>
      </c>
      <c r="G45" s="155">
        <f t="shared" si="75"/>
        <v>416040.10999999987</v>
      </c>
      <c r="H45" s="155">
        <f t="shared" si="75"/>
        <v>460019.91999999993</v>
      </c>
      <c r="I45" s="155">
        <f t="shared" si="75"/>
        <v>456723.05999999982</v>
      </c>
      <c r="J45" s="155">
        <f t="shared" si="75"/>
        <v>688395.02</v>
      </c>
      <c r="K45" s="155">
        <f t="shared" si="75"/>
        <v>739319.47000000044</v>
      </c>
      <c r="L45" s="155">
        <f t="shared" si="75"/>
        <v>696300.05</v>
      </c>
      <c r="M45" s="155">
        <f t="shared" si="75"/>
        <v>681072.12000000011</v>
      </c>
      <c r="N45" s="123" t="str">
        <f t="shared" si="75"/>
        <v/>
      </c>
      <c r="O45" s="55" t="str">
        <f t="shared" si="44"/>
        <v/>
      </c>
      <c r="Q45" s="110" t="s">
        <v>88</v>
      </c>
      <c r="R45" s="21">
        <f>SUM(R38:R40)</f>
        <v>25975.465999999993</v>
      </c>
      <c r="S45" s="155">
        <f>SUM(S38:S40)</f>
        <v>24593.887999999999</v>
      </c>
      <c r="T45" s="155">
        <f>IF(T40="","",SUM(T38:T40))</f>
        <v>25647.103000000003</v>
      </c>
      <c r="U45" s="155">
        <f t="shared" ref="U45:AD45" si="76">IF(U40="","",SUM(U38:U40))</f>
        <v>34113.160000000003</v>
      </c>
      <c r="V45" s="155">
        <f t="shared" si="76"/>
        <v>38028.200000000004</v>
      </c>
      <c r="W45" s="155">
        <f t="shared" si="76"/>
        <v>28182.603000000003</v>
      </c>
      <c r="X45" s="155">
        <f t="shared" si="76"/>
        <v>32795.233999999997</v>
      </c>
      <c r="Y45" s="155">
        <f t="shared" si="76"/>
        <v>38893.22</v>
      </c>
      <c r="Z45" s="155">
        <f t="shared" si="76"/>
        <v>47841.637999999999</v>
      </c>
      <c r="AA45" s="155">
        <f t="shared" si="76"/>
        <v>49159.678</v>
      </c>
      <c r="AB45" s="155">
        <f t="shared" si="76"/>
        <v>42889.164000000004</v>
      </c>
      <c r="AC45" s="155">
        <f t="shared" si="76"/>
        <v>46697.127000000022</v>
      </c>
      <c r="AD45" s="123" t="str">
        <f t="shared" si="76"/>
        <v/>
      </c>
      <c r="AE45" s="55" t="str">
        <f t="shared" si="45"/>
        <v/>
      </c>
      <c r="AG45" s="126">
        <f t="shared" ref="AG45:AH45" si="77">(R45/B45)*10</f>
        <v>0.5513245039086454</v>
      </c>
      <c r="AH45" s="158">
        <f t="shared" si="77"/>
        <v>0.5781509475921669</v>
      </c>
      <c r="AI45" s="158">
        <f t="shared" ref="AI45:AS45" si="78">IF(T40="","",(T45/D45)*10)</f>
        <v>0.91372665805968378</v>
      </c>
      <c r="AJ45" s="158">
        <f t="shared" si="78"/>
        <v>0.70144411929778661</v>
      </c>
      <c r="AK45" s="158">
        <f t="shared" si="78"/>
        <v>0.61714723907015456</v>
      </c>
      <c r="AL45" s="158">
        <f t="shared" si="78"/>
        <v>0.67740110442716717</v>
      </c>
      <c r="AM45" s="158">
        <f t="shared" si="78"/>
        <v>0.7129089975060211</v>
      </c>
      <c r="AN45" s="158">
        <f t="shared" si="78"/>
        <v>0.85157119064669118</v>
      </c>
      <c r="AO45" s="158">
        <f t="shared" si="78"/>
        <v>0.69497362139545982</v>
      </c>
      <c r="AP45" s="158">
        <f t="shared" si="78"/>
        <v>0.66493146731277042</v>
      </c>
      <c r="AQ45" s="158">
        <f t="shared" si="78"/>
        <v>0.61595807726855689</v>
      </c>
      <c r="AR45" s="158">
        <f t="shared" si="78"/>
        <v>0.68564144132048765</v>
      </c>
      <c r="AS45" s="158" t="str">
        <f t="shared" si="78"/>
        <v/>
      </c>
      <c r="AT45" s="55" t="str">
        <f t="shared" si="65"/>
        <v/>
      </c>
      <c r="AV45" s="105"/>
      <c r="AW45" s="105"/>
    </row>
    <row r="46" spans="1:49" x14ac:dyDescent="0.25"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V46" s="105"/>
      <c r="AW46" s="105"/>
    </row>
    <row r="47" spans="1:49" ht="15.75" thickBot="1" x14ac:dyDescent="0.3">
      <c r="O47" s="205" t="s">
        <v>1</v>
      </c>
      <c r="AE47" s="297">
        <v>1000</v>
      </c>
      <c r="AT47" s="297" t="s">
        <v>47</v>
      </c>
      <c r="AV47" s="105"/>
      <c r="AW47" s="105"/>
    </row>
    <row r="48" spans="1:49" ht="20.100000000000001" customHeight="1" x14ac:dyDescent="0.25">
      <c r="A48" s="330" t="s">
        <v>15</v>
      </c>
      <c r="B48" s="332" t="s">
        <v>71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7"/>
      <c r="O48" s="335" t="str">
        <f>O26</f>
        <v>D       2022/2021</v>
      </c>
      <c r="Q48" s="333" t="s">
        <v>3</v>
      </c>
      <c r="R48" s="325" t="s">
        <v>71</v>
      </c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7"/>
      <c r="AE48" s="337" t="str">
        <f>O48</f>
        <v>D       2022/2021</v>
      </c>
      <c r="AG48" s="325" t="s">
        <v>71</v>
      </c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7"/>
      <c r="AT48" s="335" t="str">
        <f>AE48</f>
        <v>D       2022/2021</v>
      </c>
      <c r="AV48" s="105"/>
      <c r="AW48" s="105"/>
    </row>
    <row r="49" spans="1:49" ht="20.100000000000001" customHeight="1" thickBot="1" x14ac:dyDescent="0.3">
      <c r="A49" s="331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3">
        <v>2022</v>
      </c>
      <c r="O49" s="336"/>
      <c r="Q49" s="334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38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2016</v>
      </c>
      <c r="AN49" s="135">
        <v>2017</v>
      </c>
      <c r="AO49" s="267">
        <v>2018</v>
      </c>
      <c r="AP49" s="135">
        <v>2019</v>
      </c>
      <c r="AQ49" s="176">
        <v>2020</v>
      </c>
      <c r="AR49" s="135">
        <v>2021</v>
      </c>
      <c r="AS49" s="268">
        <v>2022</v>
      </c>
      <c r="AT49" s="336"/>
      <c r="AV49" s="105"/>
      <c r="AW49" s="105"/>
    </row>
    <row r="50" spans="1:49" ht="3" customHeight="1" thickBot="1" x14ac:dyDescent="0.3">
      <c r="A50" s="299" t="s">
        <v>90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2"/>
      <c r="Q50" s="299"/>
      <c r="R50" s="301">
        <v>2010</v>
      </c>
      <c r="S50" s="301">
        <v>2011</v>
      </c>
      <c r="T50" s="301">
        <v>2012</v>
      </c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300"/>
      <c r="AV50" s="105"/>
      <c r="AW50" s="105"/>
    </row>
    <row r="51" spans="1:49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12">
        <v>160.4800000000001</v>
      </c>
      <c r="O51" s="61">
        <f>IF(N51="","",(N51-M51)/M51)</f>
        <v>2.4886956521739152</v>
      </c>
      <c r="Q51" s="109" t="s">
        <v>73</v>
      </c>
      <c r="R51" s="39">
        <v>29.815000000000005</v>
      </c>
      <c r="S51" s="153">
        <v>149.20400000000001</v>
      </c>
      <c r="T51" s="153">
        <v>122.17799999999998</v>
      </c>
      <c r="U51" s="153">
        <v>109.56100000000001</v>
      </c>
      <c r="V51" s="153">
        <v>97.120999999999995</v>
      </c>
      <c r="W51" s="153">
        <v>99.907999999999987</v>
      </c>
      <c r="X51" s="153">
        <v>68.53</v>
      </c>
      <c r="Y51" s="153">
        <v>118.282</v>
      </c>
      <c r="Z51" s="153">
        <v>104.797</v>
      </c>
      <c r="AA51" s="153">
        <v>234.49399999999994</v>
      </c>
      <c r="AB51" s="153">
        <v>210.21299999999997</v>
      </c>
      <c r="AC51" s="153">
        <v>40.800000000000004</v>
      </c>
      <c r="AD51" s="112">
        <v>115.21899999999997</v>
      </c>
      <c r="AE51" s="61">
        <f>IF(AD51="","",(AD51-AC51)/AC51)</f>
        <v>1.8239950980392143</v>
      </c>
      <c r="AG51" s="124">
        <f t="shared" ref="AG51:AS66" si="79">(R51/B51)*10</f>
        <v>3.1291981528127626</v>
      </c>
      <c r="AH51" s="156">
        <f t="shared" si="79"/>
        <v>2.9131733604076775</v>
      </c>
      <c r="AI51" s="156">
        <f t="shared" si="79"/>
        <v>3.7092200734691394</v>
      </c>
      <c r="AJ51" s="156">
        <f t="shared" si="79"/>
        <v>0.99862366924310941</v>
      </c>
      <c r="AK51" s="156">
        <f t="shared" si="79"/>
        <v>2.6979554419689982</v>
      </c>
      <c r="AL51" s="156">
        <f t="shared" si="79"/>
        <v>5.3501124558209252</v>
      </c>
      <c r="AM51" s="156">
        <f t="shared" si="79"/>
        <v>6.6463000678886637</v>
      </c>
      <c r="AN51" s="156">
        <f t="shared" si="79"/>
        <v>6.0035529387879389</v>
      </c>
      <c r="AO51" s="156">
        <f t="shared" si="79"/>
        <v>6.99346012679346</v>
      </c>
      <c r="AP51" s="156">
        <f>(AA51/K51)*10</f>
        <v>33.427512473271541</v>
      </c>
      <c r="AQ51" s="156">
        <f>(AB51/L51)*10</f>
        <v>6.2628631014449567</v>
      </c>
      <c r="AR51" s="156">
        <f>(AC51/M51)*10</f>
        <v>8.8695652173913047</v>
      </c>
      <c r="AS51" s="156">
        <f>(AD51/N51)*10</f>
        <v>7.1796485543369828</v>
      </c>
      <c r="AT51" s="61">
        <f t="shared" ref="AT51:AT56" si="80">IF(AS51="","",(AS51-AR51)/AR51)</f>
        <v>-0.19052981985416373</v>
      </c>
      <c r="AV51" s="105"/>
      <c r="AW51" s="105"/>
    </row>
    <row r="52" spans="1:49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19">
        <v>358.54999999999973</v>
      </c>
      <c r="O52" s="52">
        <f t="shared" ref="O52:O67" si="81">IF(N52="","",(N52-M52)/M52)</f>
        <v>2.9207217058501884</v>
      </c>
      <c r="Q52" s="109" t="s">
        <v>74</v>
      </c>
      <c r="R52" s="19">
        <v>106.98100000000001</v>
      </c>
      <c r="S52" s="154">
        <v>32.087000000000003</v>
      </c>
      <c r="T52" s="154">
        <v>68.099000000000004</v>
      </c>
      <c r="U52" s="154">
        <v>95.572999999999993</v>
      </c>
      <c r="V52" s="154">
        <v>79.214999999999989</v>
      </c>
      <c r="W52" s="154">
        <v>14.875999999999999</v>
      </c>
      <c r="X52" s="154">
        <v>102.047</v>
      </c>
      <c r="Y52" s="154">
        <v>223.39400000000003</v>
      </c>
      <c r="Z52" s="154">
        <v>153.98099999999999</v>
      </c>
      <c r="AA52" s="154">
        <v>117.78500000000003</v>
      </c>
      <c r="AB52" s="154">
        <v>729.51499999999999</v>
      </c>
      <c r="AC52" s="154">
        <v>150.46800000000002</v>
      </c>
      <c r="AD52" s="119">
        <v>405.61700000000002</v>
      </c>
      <c r="AE52" s="52">
        <f t="shared" ref="AE52:AE64" si="82">IF(AD52="","",(AD52-AC52)/AC52)</f>
        <v>1.695702740782093</v>
      </c>
      <c r="AG52" s="125">
        <f t="shared" si="79"/>
        <v>3.3315997633209804</v>
      </c>
      <c r="AH52" s="157">
        <f t="shared" si="79"/>
        <v>3.1895626242544735</v>
      </c>
      <c r="AI52" s="157">
        <f t="shared" si="79"/>
        <v>6.7820934169903389</v>
      </c>
      <c r="AJ52" s="157">
        <f t="shared" si="79"/>
        <v>2.4992939330543926</v>
      </c>
      <c r="AK52" s="157">
        <f t="shared" si="79"/>
        <v>7.2508009153318067</v>
      </c>
      <c r="AL52" s="157">
        <f t="shared" si="79"/>
        <v>2.9823576583801121</v>
      </c>
      <c r="AM52" s="157">
        <f t="shared" si="79"/>
        <v>9.3569594718503577</v>
      </c>
      <c r="AN52" s="157">
        <f t="shared" si="79"/>
        <v>4.8649578605805885</v>
      </c>
      <c r="AO52" s="157">
        <f t="shared" si="79"/>
        <v>7.3313812312526778</v>
      </c>
      <c r="AP52" s="157">
        <f t="shared" si="79"/>
        <v>5.4228821362799273</v>
      </c>
      <c r="AQ52" s="157">
        <f t="shared" si="79"/>
        <v>37.576748738024108</v>
      </c>
      <c r="AR52" s="157">
        <f t="shared" ref="AR52:AR62" si="83">(AC52/M52)*10</f>
        <v>16.45358119190815</v>
      </c>
      <c r="AS52" s="305">
        <f t="shared" ref="AS52:AS59" si="84">(AD52/N52)*10</f>
        <v>11.312703946450993</v>
      </c>
      <c r="AT52" s="52">
        <f t="shared" si="80"/>
        <v>-0.31244731377904728</v>
      </c>
      <c r="AV52" s="105"/>
      <c r="AW52" s="105"/>
    </row>
    <row r="53" spans="1:49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19">
        <v>99.779999999999973</v>
      </c>
      <c r="O53" s="52">
        <f t="shared" si="81"/>
        <v>-0.65071586095844858</v>
      </c>
      <c r="Q53" s="109" t="s">
        <v>75</v>
      </c>
      <c r="R53" s="19">
        <v>39.945</v>
      </c>
      <c r="S53" s="154">
        <v>210.15600000000001</v>
      </c>
      <c r="T53" s="154">
        <v>21.706999999999997</v>
      </c>
      <c r="U53" s="154">
        <v>27.781999999999996</v>
      </c>
      <c r="V53" s="154">
        <v>90.24</v>
      </c>
      <c r="W53" s="154">
        <v>14.796000000000001</v>
      </c>
      <c r="X53" s="154">
        <v>59.37299999999999</v>
      </c>
      <c r="Y53" s="154">
        <v>51.395000000000003</v>
      </c>
      <c r="Z53" s="154">
        <v>48.673000000000002</v>
      </c>
      <c r="AA53" s="154">
        <v>73.152999999999977</v>
      </c>
      <c r="AB53" s="154">
        <v>92.289999999999978</v>
      </c>
      <c r="AC53" s="154">
        <v>189.25800000000004</v>
      </c>
      <c r="AD53" s="119">
        <v>111.53900000000003</v>
      </c>
      <c r="AE53" s="52">
        <f t="shared" si="82"/>
        <v>-0.41065106891122166</v>
      </c>
      <c r="AG53" s="125">
        <f t="shared" si="79"/>
        <v>4.2296696315120714</v>
      </c>
      <c r="AH53" s="157">
        <f t="shared" si="79"/>
        <v>5.1006261831949908</v>
      </c>
      <c r="AI53" s="157">
        <f t="shared" si="79"/>
        <v>10.416026871401151</v>
      </c>
      <c r="AJ53" s="157">
        <f t="shared" si="79"/>
        <v>2.8028652138821637</v>
      </c>
      <c r="AK53" s="157">
        <f t="shared" si="79"/>
        <v>5.8612626656274349</v>
      </c>
      <c r="AL53" s="157">
        <f t="shared" si="79"/>
        <v>7.3980000000000024</v>
      </c>
      <c r="AM53" s="157">
        <f t="shared" si="79"/>
        <v>9.0040946314831647</v>
      </c>
      <c r="AN53" s="157">
        <f t="shared" si="79"/>
        <v>19.889705882352938</v>
      </c>
      <c r="AO53" s="157">
        <f t="shared" si="79"/>
        <v>138.27556818181819</v>
      </c>
      <c r="AP53" s="157">
        <f t="shared" si="79"/>
        <v>19.512670045345423</v>
      </c>
      <c r="AQ53" s="157">
        <f t="shared" si="79"/>
        <v>6.7463450292397624</v>
      </c>
      <c r="AR53" s="157">
        <f t="shared" si="83"/>
        <v>6.6250568838169945</v>
      </c>
      <c r="AS53" s="305">
        <f t="shared" si="84"/>
        <v>11.178492683904595</v>
      </c>
      <c r="AT53" s="52">
        <f t="shared" si="80"/>
        <v>0.68730516279947185</v>
      </c>
      <c r="AV53" s="105"/>
      <c r="AW53" s="105"/>
    </row>
    <row r="54" spans="1:49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19">
        <v>81.14</v>
      </c>
      <c r="O54" s="52">
        <f t="shared" si="81"/>
        <v>-0.64552206203582352</v>
      </c>
      <c r="Q54" s="109" t="s">
        <v>76</v>
      </c>
      <c r="R54" s="19">
        <v>85.614000000000019</v>
      </c>
      <c r="S54" s="154">
        <v>92.996999999999986</v>
      </c>
      <c r="T54" s="154">
        <v>30.552</v>
      </c>
      <c r="U54" s="154">
        <v>154.78400000000005</v>
      </c>
      <c r="V54" s="154">
        <v>82.786999999999978</v>
      </c>
      <c r="W54" s="154">
        <v>74.756</v>
      </c>
      <c r="X54" s="154">
        <v>80.057000000000002</v>
      </c>
      <c r="Y54" s="154">
        <v>55.018000000000008</v>
      </c>
      <c r="Z54" s="154">
        <v>24.623000000000001</v>
      </c>
      <c r="AA54" s="154">
        <v>122.39999999999998</v>
      </c>
      <c r="AB54" s="154">
        <v>30.440999999999995</v>
      </c>
      <c r="AC54" s="154">
        <v>199.78800000000004</v>
      </c>
      <c r="AD54" s="119">
        <v>163.68800000000005</v>
      </c>
      <c r="AE54" s="52">
        <f t="shared" si="82"/>
        <v>-0.18069153302500646</v>
      </c>
      <c r="AG54" s="125">
        <f t="shared" si="79"/>
        <v>1.9038025350233492</v>
      </c>
      <c r="AH54" s="157">
        <f t="shared" si="79"/>
        <v>4.6260259662736889</v>
      </c>
      <c r="AI54" s="157">
        <f t="shared" si="79"/>
        <v>9.4911463187325236</v>
      </c>
      <c r="AJ54" s="157">
        <f t="shared" si="79"/>
        <v>3.5672735653376373</v>
      </c>
      <c r="AK54" s="157">
        <f t="shared" si="79"/>
        <v>7.1325062462307205</v>
      </c>
      <c r="AL54" s="157">
        <f t="shared" si="79"/>
        <v>7.2904232494636236</v>
      </c>
      <c r="AM54" s="157">
        <f t="shared" si="79"/>
        <v>7.5840280409245917</v>
      </c>
      <c r="AN54" s="157">
        <f t="shared" si="79"/>
        <v>53.003853564547221</v>
      </c>
      <c r="AO54" s="157">
        <f t="shared" si="79"/>
        <v>12.177546983184966</v>
      </c>
      <c r="AP54" s="157">
        <f t="shared" si="79"/>
        <v>4.5491711885824735</v>
      </c>
      <c r="AQ54" s="157">
        <f t="shared" si="79"/>
        <v>26.355844155844153</v>
      </c>
      <c r="AR54" s="157">
        <f t="shared" si="83"/>
        <v>8.7281782437745736</v>
      </c>
      <c r="AS54" s="305">
        <f t="shared" si="84"/>
        <v>20.173527236874541</v>
      </c>
      <c r="AT54" s="52">
        <f t="shared" si="80"/>
        <v>1.3113101810522068</v>
      </c>
      <c r="AV54" s="105"/>
      <c r="AW54" s="105"/>
    </row>
    <row r="55" spans="1:49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19">
        <v>511.11999999999989</v>
      </c>
      <c r="O55" s="52">
        <f t="shared" si="81"/>
        <v>0.84633168370480083</v>
      </c>
      <c r="Q55" s="109" t="s">
        <v>77</v>
      </c>
      <c r="R55" s="19">
        <v>36.316000000000003</v>
      </c>
      <c r="S55" s="154">
        <v>16.928000000000001</v>
      </c>
      <c r="T55" s="154">
        <v>146.25000000000003</v>
      </c>
      <c r="U55" s="154">
        <v>10.174000000000001</v>
      </c>
      <c r="V55" s="154">
        <v>189.64499999999995</v>
      </c>
      <c r="W55" s="154">
        <v>141.92499999999998</v>
      </c>
      <c r="X55" s="154">
        <v>147.154</v>
      </c>
      <c r="Y55" s="154">
        <v>82.36399999999999</v>
      </c>
      <c r="Z55" s="154">
        <v>196.86600000000001</v>
      </c>
      <c r="AA55" s="154">
        <v>168.61099999999996</v>
      </c>
      <c r="AB55" s="154">
        <v>50.588999999999999</v>
      </c>
      <c r="AC55" s="154">
        <v>769.01500000000044</v>
      </c>
      <c r="AD55" s="119">
        <v>338.37599999999992</v>
      </c>
      <c r="AE55" s="52">
        <f t="shared" si="82"/>
        <v>-0.55998777657132859</v>
      </c>
      <c r="AG55" s="125">
        <f t="shared" si="79"/>
        <v>3.1543472596195605</v>
      </c>
      <c r="AH55" s="157">
        <f t="shared" si="79"/>
        <v>1.9260439185345319</v>
      </c>
      <c r="AI55" s="157">
        <f t="shared" si="79"/>
        <v>3.7971232734448042</v>
      </c>
      <c r="AJ55" s="157">
        <f t="shared" si="79"/>
        <v>23.995283018867926</v>
      </c>
      <c r="AK55" s="157">
        <f t="shared" si="79"/>
        <v>1.7330256785159459</v>
      </c>
      <c r="AL55" s="157">
        <f t="shared" si="79"/>
        <v>3.9895710350255804</v>
      </c>
      <c r="AM55" s="157">
        <f t="shared" si="79"/>
        <v>5.7120565173511375</v>
      </c>
      <c r="AN55" s="157">
        <f t="shared" si="79"/>
        <v>34.870448772226915</v>
      </c>
      <c r="AO55" s="157">
        <f t="shared" si="79"/>
        <v>6.7623660346248968</v>
      </c>
      <c r="AP55" s="157">
        <f t="shared" si="79"/>
        <v>4.0124458616914946</v>
      </c>
      <c r="AQ55" s="157">
        <f t="shared" si="79"/>
        <v>4.7523720056364498</v>
      </c>
      <c r="AR55" s="157">
        <f t="shared" si="83"/>
        <v>27.779323050247466</v>
      </c>
      <c r="AS55" s="305">
        <f t="shared" si="84"/>
        <v>6.6202848646110501</v>
      </c>
      <c r="AT55" s="52">
        <f t="shared" si="80"/>
        <v>-0.76168300240303821</v>
      </c>
      <c r="AV55" s="105"/>
      <c r="AW55" s="105"/>
    </row>
    <row r="56" spans="1:49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19">
        <v>130.5</v>
      </c>
      <c r="O56" s="52">
        <f t="shared" si="81"/>
        <v>0.61091223305764686</v>
      </c>
      <c r="Q56" s="109" t="s">
        <v>78</v>
      </c>
      <c r="R56" s="19">
        <v>50.512</v>
      </c>
      <c r="S56" s="154">
        <v>76.984999999999985</v>
      </c>
      <c r="T56" s="154">
        <v>140.74100000000001</v>
      </c>
      <c r="U56" s="154">
        <v>108.19399999999999</v>
      </c>
      <c r="V56" s="154">
        <v>2.327</v>
      </c>
      <c r="W56" s="154">
        <v>108.241</v>
      </c>
      <c r="X56" s="154">
        <v>89.242999999999995</v>
      </c>
      <c r="Y56" s="154">
        <v>81.237000000000023</v>
      </c>
      <c r="Z56" s="154">
        <v>251.595</v>
      </c>
      <c r="AA56" s="154">
        <v>116.065</v>
      </c>
      <c r="AB56" s="154">
        <v>70.181000000000012</v>
      </c>
      <c r="AC56" s="154">
        <v>156.5320000000001</v>
      </c>
      <c r="AD56" s="119">
        <v>264.11100000000016</v>
      </c>
      <c r="AE56" s="52">
        <f t="shared" si="82"/>
        <v>0.6872652237242225</v>
      </c>
      <c r="AG56" s="125">
        <f t="shared" si="79"/>
        <v>5.7602919375071266</v>
      </c>
      <c r="AH56" s="157">
        <f t="shared" si="79"/>
        <v>3.9711647580728346</v>
      </c>
      <c r="AI56" s="157">
        <f t="shared" si="79"/>
        <v>1.8513680610365695</v>
      </c>
      <c r="AJ56" s="157">
        <f t="shared" si="79"/>
        <v>5.3728956646968253</v>
      </c>
      <c r="AK56" s="157">
        <f t="shared" si="79"/>
        <v>28.036144578313255</v>
      </c>
      <c r="AL56" s="157">
        <f t="shared" si="79"/>
        <v>3.4592841163310957</v>
      </c>
      <c r="AM56" s="157">
        <f t="shared" si="79"/>
        <v>1.1073569008946409</v>
      </c>
      <c r="AN56" s="157">
        <f t="shared" si="79"/>
        <v>8.3081407240744571</v>
      </c>
      <c r="AO56" s="157">
        <f t="shared" si="79"/>
        <v>6.629818967561727</v>
      </c>
      <c r="AP56" s="157">
        <f t="shared" si="79"/>
        <v>5.6594987322020671</v>
      </c>
      <c r="AQ56" s="157">
        <f t="shared" si="79"/>
        <v>9.3004240657301924</v>
      </c>
      <c r="AR56" s="157">
        <f t="shared" si="83"/>
        <v>19.322552771262814</v>
      </c>
      <c r="AS56" s="305">
        <f t="shared" si="84"/>
        <v>20.238390804597714</v>
      </c>
      <c r="AT56" s="52">
        <f t="shared" si="80"/>
        <v>4.7397362252101956E-2</v>
      </c>
      <c r="AV56" s="105"/>
      <c r="AW56" s="105"/>
    </row>
    <row r="57" spans="1:49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19">
        <v>309.06000000000006</v>
      </c>
      <c r="O57" s="52">
        <f t="shared" si="81"/>
        <v>2.3865877712031569</v>
      </c>
      <c r="Q57" s="109" t="s">
        <v>79</v>
      </c>
      <c r="R57" s="19">
        <v>101.88200000000002</v>
      </c>
      <c r="S57" s="154">
        <v>208.25</v>
      </c>
      <c r="T57" s="154">
        <v>120.58900000000001</v>
      </c>
      <c r="U57" s="154">
        <v>63.236000000000004</v>
      </c>
      <c r="V57" s="154">
        <v>133.27200000000002</v>
      </c>
      <c r="W57" s="154">
        <v>88.903999999999996</v>
      </c>
      <c r="X57" s="154">
        <v>66.512999999999991</v>
      </c>
      <c r="Y57" s="154">
        <v>161.839</v>
      </c>
      <c r="Z57" s="154">
        <v>69.402000000000001</v>
      </c>
      <c r="AA57" s="154">
        <v>109.84300000000002</v>
      </c>
      <c r="AB57" s="154">
        <v>111.27</v>
      </c>
      <c r="AC57" s="154">
        <v>115.04100000000001</v>
      </c>
      <c r="AD57" s="119">
        <v>123.86800000000001</v>
      </c>
      <c r="AE57" s="52">
        <f t="shared" si="82"/>
        <v>7.672916612338207E-2</v>
      </c>
      <c r="AG57" s="125">
        <f t="shared" si="79"/>
        <v>3.3602242744063329</v>
      </c>
      <c r="AH57" s="157">
        <f t="shared" si="79"/>
        <v>8.6770833333333339</v>
      </c>
      <c r="AI57" s="157">
        <f t="shared" si="79"/>
        <v>4.960264900662251</v>
      </c>
      <c r="AJ57" s="157">
        <f t="shared" si="79"/>
        <v>2.6307775512751173</v>
      </c>
      <c r="AK57" s="157">
        <f t="shared" si="79"/>
        <v>9.8741942653923065</v>
      </c>
      <c r="AL57" s="157">
        <f t="shared" si="79"/>
        <v>2.636536180308422</v>
      </c>
      <c r="AM57" s="157">
        <f t="shared" si="79"/>
        <v>7.8259795270031765</v>
      </c>
      <c r="AN57" s="157">
        <f t="shared" si="79"/>
        <v>9.4114328913700831</v>
      </c>
      <c r="AO57" s="157">
        <f t="shared" si="79"/>
        <v>16.453769559032718</v>
      </c>
      <c r="AP57" s="157">
        <f t="shared" si="79"/>
        <v>6.2131907913343545</v>
      </c>
      <c r="AQ57" s="157">
        <f t="shared" si="79"/>
        <v>3.8524391510577165</v>
      </c>
      <c r="AR57" s="157">
        <f t="shared" si="83"/>
        <v>12.605851413543723</v>
      </c>
      <c r="AS57" s="305">
        <f t="shared" si="84"/>
        <v>4.0078949071377723</v>
      </c>
      <c r="AT57" s="52">
        <f t="shared" ref="AT57" si="85">IF(AS57="","",(AS57-AR57)/AR57)</f>
        <v>-0.68206075292687551</v>
      </c>
      <c r="AV57" s="105"/>
      <c r="AW57" s="105"/>
    </row>
    <row r="58" spans="1:49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19">
        <v>223.50000000000017</v>
      </c>
      <c r="O58" s="52">
        <f t="shared" si="81"/>
        <v>3.5799180327868889</v>
      </c>
      <c r="Q58" s="109" t="s">
        <v>80</v>
      </c>
      <c r="R58" s="19">
        <v>248.68200000000002</v>
      </c>
      <c r="S58" s="154">
        <v>13.135</v>
      </c>
      <c r="T58" s="154">
        <v>170.39499999999998</v>
      </c>
      <c r="U58" s="154">
        <v>85.355999999999995</v>
      </c>
      <c r="V58" s="154">
        <v>57.158000000000001</v>
      </c>
      <c r="W58" s="154">
        <v>62.073999999999998</v>
      </c>
      <c r="X58" s="154">
        <v>182.14699999999996</v>
      </c>
      <c r="Y58" s="154">
        <v>90.742000000000004</v>
      </c>
      <c r="Z58" s="154">
        <v>92.774000000000001</v>
      </c>
      <c r="AA58" s="154">
        <v>20.315999999999999</v>
      </c>
      <c r="AB58" s="154">
        <v>52.984999999999999</v>
      </c>
      <c r="AC58" s="154">
        <v>98.681000000000012</v>
      </c>
      <c r="AD58" s="119">
        <v>215.69900000000004</v>
      </c>
      <c r="AE58" s="52">
        <f t="shared" si="82"/>
        <v>1.1858209787091742</v>
      </c>
      <c r="AG58" s="125">
        <f t="shared" si="79"/>
        <v>3.3921512460613008</v>
      </c>
      <c r="AH58" s="157">
        <f t="shared" si="79"/>
        <v>6.9131578947368419</v>
      </c>
      <c r="AI58" s="157">
        <f t="shared" si="79"/>
        <v>2.1921112554836548</v>
      </c>
      <c r="AJ58" s="157">
        <f t="shared" si="79"/>
        <v>4.2767812406052705</v>
      </c>
      <c r="AK58" s="157">
        <f t="shared" si="79"/>
        <v>5.0834222696549265</v>
      </c>
      <c r="AL58" s="157">
        <f t="shared" si="79"/>
        <v>1.8476054409619906</v>
      </c>
      <c r="AM58" s="157">
        <f t="shared" si="79"/>
        <v>8.7185046907907306</v>
      </c>
      <c r="AN58" s="157">
        <f t="shared" si="79"/>
        <v>5.8071163445539478</v>
      </c>
      <c r="AO58" s="157">
        <f t="shared" si="79"/>
        <v>8.9845051326748013</v>
      </c>
      <c r="AP58" s="157">
        <f t="shared" si="79"/>
        <v>69.814432989690744</v>
      </c>
      <c r="AQ58" s="157">
        <f t="shared" si="79"/>
        <v>10.103928299008389</v>
      </c>
      <c r="AR58" s="157">
        <f t="shared" si="83"/>
        <v>20.221516393442624</v>
      </c>
      <c r="AS58" s="305">
        <f t="shared" si="84"/>
        <v>9.6509619686800843</v>
      </c>
      <c r="AT58" s="52">
        <f t="shared" ref="AT58" si="86">IF(AS58="","",(AS58-AR58)/AR58)</f>
        <v>-0.52273796974940656</v>
      </c>
      <c r="AV58" s="105"/>
      <c r="AW58" s="105"/>
    </row>
    <row r="59" spans="1:49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19">
        <v>416.25999999999993</v>
      </c>
      <c r="O59" s="52">
        <f t="shared" si="81"/>
        <v>0.16309480566654508</v>
      </c>
      <c r="Q59" s="109" t="s">
        <v>81</v>
      </c>
      <c r="R59" s="19">
        <v>26.283999999999999</v>
      </c>
      <c r="S59" s="154">
        <v>140.136</v>
      </c>
      <c r="T59" s="154">
        <v>62.427000000000007</v>
      </c>
      <c r="U59" s="154">
        <v>148.22899999999998</v>
      </c>
      <c r="V59" s="154">
        <v>99.02600000000001</v>
      </c>
      <c r="W59" s="154">
        <v>189.15099999999995</v>
      </c>
      <c r="X59" s="154">
        <v>114.91000000000001</v>
      </c>
      <c r="Y59" s="154">
        <v>15.391</v>
      </c>
      <c r="Z59" s="154">
        <v>141.86099999999999</v>
      </c>
      <c r="AA59" s="154">
        <v>88.779999999999987</v>
      </c>
      <c r="AB59" s="154">
        <v>72.782000000000011</v>
      </c>
      <c r="AC59" s="154">
        <v>256.71899999999999</v>
      </c>
      <c r="AD59" s="119">
        <v>319.12100000000004</v>
      </c>
      <c r="AE59" s="52">
        <f t="shared" si="82"/>
        <v>0.24307511325612846</v>
      </c>
      <c r="AG59" s="125">
        <f t="shared" si="79"/>
        <v>3.485479379392654</v>
      </c>
      <c r="AH59" s="157">
        <f t="shared" si="79"/>
        <v>6.9185880029622302</v>
      </c>
      <c r="AI59" s="157">
        <f t="shared" si="79"/>
        <v>4.9439296745070092</v>
      </c>
      <c r="AJ59" s="157">
        <f t="shared" si="79"/>
        <v>7.6914176006641757</v>
      </c>
      <c r="AK59" s="157">
        <f t="shared" si="79"/>
        <v>5.3903434761308588</v>
      </c>
      <c r="AL59" s="157">
        <f t="shared" si="79"/>
        <v>3.7363160493827152</v>
      </c>
      <c r="AM59" s="157">
        <f t="shared" si="79"/>
        <v>4.120262469073829</v>
      </c>
      <c r="AN59" s="157">
        <f t="shared" si="79"/>
        <v>59.42471042471044</v>
      </c>
      <c r="AO59" s="157">
        <f t="shared" si="79"/>
        <v>4.9669479359966386</v>
      </c>
      <c r="AP59" s="157">
        <f t="shared" si="79"/>
        <v>27.640099626400993</v>
      </c>
      <c r="AQ59" s="157">
        <f t="shared" si="79"/>
        <v>6.7018416206261495</v>
      </c>
      <c r="AR59" s="157">
        <f t="shared" si="83"/>
        <v>7.1731258207829196</v>
      </c>
      <c r="AS59" s="305">
        <f t="shared" si="84"/>
        <v>7.6663863931196872</v>
      </c>
      <c r="AT59" s="52">
        <f t="shared" ref="AT59" si="87">IF(AS59="","",(AS59-AR59)/AR59)</f>
        <v>6.8765080198039799E-2</v>
      </c>
      <c r="AV59" s="105"/>
      <c r="AW59" s="105"/>
    </row>
    <row r="60" spans="1:49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19">
        <v>166.01000000000005</v>
      </c>
      <c r="O60" s="52">
        <f t="shared" si="81"/>
        <v>2.3994571922033327E-2</v>
      </c>
      <c r="Q60" s="109" t="s">
        <v>82</v>
      </c>
      <c r="R60" s="19">
        <v>80.941000000000003</v>
      </c>
      <c r="S60" s="154">
        <v>133.739</v>
      </c>
      <c r="T60" s="154">
        <v>0.89600000000000013</v>
      </c>
      <c r="U60" s="154">
        <v>99.911000000000001</v>
      </c>
      <c r="V60" s="154">
        <v>62.055999999999997</v>
      </c>
      <c r="W60" s="154">
        <v>42.978000000000009</v>
      </c>
      <c r="X60" s="154">
        <v>73.328000000000003</v>
      </c>
      <c r="Y60" s="154">
        <v>7.7379999999999995</v>
      </c>
      <c r="Z60" s="154">
        <v>45.496000000000002</v>
      </c>
      <c r="AA60" s="154">
        <v>116.032</v>
      </c>
      <c r="AB60" s="154">
        <v>123.81899999999997</v>
      </c>
      <c r="AC60" s="154">
        <v>149.98599999999999</v>
      </c>
      <c r="AD60" s="119">
        <v>319.38299999999998</v>
      </c>
      <c r="AE60" s="52">
        <f t="shared" si="82"/>
        <v>1.1294187457496032</v>
      </c>
      <c r="AG60" s="125">
        <f t="shared" si="79"/>
        <v>3.3624543037554004</v>
      </c>
      <c r="AH60" s="157">
        <f t="shared" si="79"/>
        <v>4.4061213059664608</v>
      </c>
      <c r="AI60" s="157">
        <f t="shared" si="79"/>
        <v>6.4000000000000012</v>
      </c>
      <c r="AJ60" s="157">
        <f t="shared" si="79"/>
        <v>5.0130958354239841</v>
      </c>
      <c r="AK60" s="157">
        <f t="shared" si="79"/>
        <v>3.816247463255642</v>
      </c>
      <c r="AL60" s="157">
        <f t="shared" si="79"/>
        <v>1.6204049315688276</v>
      </c>
      <c r="AM60" s="157">
        <f t="shared" si="79"/>
        <v>9.7914274268927759</v>
      </c>
      <c r="AN60" s="157">
        <f t="shared" si="79"/>
        <v>28.659259259259258</v>
      </c>
      <c r="AO60" s="157">
        <f t="shared" si="79"/>
        <v>1.8691097325500186</v>
      </c>
      <c r="AP60" s="157">
        <f t="shared" si="79"/>
        <v>7.1277105473309144</v>
      </c>
      <c r="AQ60" s="157">
        <f t="shared" si="79"/>
        <v>7.5646994134897314</v>
      </c>
      <c r="AR60" s="157">
        <f t="shared" si="83"/>
        <v>9.2515420676042428</v>
      </c>
      <c r="AS60" s="305">
        <f t="shared" ref="AS60" si="88">(AD60/N60)*10</f>
        <v>19.238780796337561</v>
      </c>
      <c r="AT60" s="52">
        <f t="shared" ref="AT60" si="89">IF(AS60="","",(AS60-AR60)/AR60)</f>
        <v>1.0795215171430972</v>
      </c>
      <c r="AV60" s="105"/>
      <c r="AW60" s="105"/>
    </row>
    <row r="61" spans="1:49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19"/>
      <c r="O61" s="52" t="str">
        <f t="shared" si="81"/>
        <v/>
      </c>
      <c r="Q61" s="109" t="s">
        <v>83</v>
      </c>
      <c r="R61" s="19">
        <v>62.047999999999995</v>
      </c>
      <c r="S61" s="154">
        <v>49.418999999999997</v>
      </c>
      <c r="T61" s="154">
        <v>115.30700000000002</v>
      </c>
      <c r="U61" s="154">
        <v>48.548999999999999</v>
      </c>
      <c r="V61" s="154">
        <v>60.350999999999999</v>
      </c>
      <c r="W61" s="154">
        <v>250.62000000000003</v>
      </c>
      <c r="X61" s="154">
        <v>66.029999999999987</v>
      </c>
      <c r="Y61" s="154">
        <v>58.631000000000007</v>
      </c>
      <c r="Z61" s="154">
        <v>111.59399999999999</v>
      </c>
      <c r="AA61" s="154">
        <v>193.00300000000004</v>
      </c>
      <c r="AB61" s="154">
        <v>285.58600000000001</v>
      </c>
      <c r="AC61" s="154">
        <v>185.32599999999994</v>
      </c>
      <c r="AD61" s="119"/>
      <c r="AE61" s="52" t="str">
        <f t="shared" si="82"/>
        <v/>
      </c>
      <c r="AG61" s="125">
        <f t="shared" si="79"/>
        <v>4.6122054560321102</v>
      </c>
      <c r="AH61" s="157">
        <f t="shared" si="79"/>
        <v>2.7942440348298092</v>
      </c>
      <c r="AI61" s="157">
        <f t="shared" ref="AI61:AQ63" si="90">IF(T61="","",(T61/D61)*10)</f>
        <v>5.6581284655773123</v>
      </c>
      <c r="AJ61" s="157">
        <f t="shared" si="90"/>
        <v>6.3913902053712492</v>
      </c>
      <c r="AK61" s="157">
        <f t="shared" si="90"/>
        <v>6.9560857538035954</v>
      </c>
      <c r="AL61" s="157">
        <f t="shared" si="90"/>
        <v>7.400561051232839</v>
      </c>
      <c r="AM61" s="157">
        <f t="shared" si="90"/>
        <v>6.129211918685602</v>
      </c>
      <c r="AN61" s="157">
        <f t="shared" si="90"/>
        <v>3.0930048533445875</v>
      </c>
      <c r="AO61" s="157">
        <f t="shared" si="90"/>
        <v>6.8194817892935706</v>
      </c>
      <c r="AP61" s="157">
        <f t="shared" si="90"/>
        <v>16.76100738167608</v>
      </c>
      <c r="AQ61" s="157">
        <f t="shared" si="90"/>
        <v>10.166459008223278</v>
      </c>
      <c r="AR61" s="157">
        <f t="shared" si="83"/>
        <v>6.4409689639592713</v>
      </c>
      <c r="AS61" s="305" t="str">
        <f t="shared" ref="AS61:AS63" si="91">IF(AD61="","",(AD61/N61)*10)</f>
        <v/>
      </c>
      <c r="AT61" s="52"/>
      <c r="AV61" s="105"/>
      <c r="AW61" s="105"/>
    </row>
    <row r="62" spans="1:49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23"/>
      <c r="O62" s="52" t="str">
        <f t="shared" si="81"/>
        <v/>
      </c>
      <c r="Q62" s="110" t="s">
        <v>84</v>
      </c>
      <c r="R62" s="19">
        <v>30.416</v>
      </c>
      <c r="S62" s="154">
        <v>47.312999999999995</v>
      </c>
      <c r="T62" s="154">
        <v>23.595999999999997</v>
      </c>
      <c r="U62" s="154">
        <v>78.717000000000013</v>
      </c>
      <c r="V62" s="154">
        <v>56.821999999999996</v>
      </c>
      <c r="W62" s="154">
        <v>94.972999999999999</v>
      </c>
      <c r="X62" s="154">
        <v>72.218000000000018</v>
      </c>
      <c r="Y62" s="154">
        <v>81.169000000000011</v>
      </c>
      <c r="Z62" s="154">
        <v>81.001999999999995</v>
      </c>
      <c r="AA62" s="154">
        <v>103.39299999999999</v>
      </c>
      <c r="AB62" s="154">
        <v>78.418999999999969</v>
      </c>
      <c r="AC62" s="154">
        <v>91.548000000000016</v>
      </c>
      <c r="AD62" s="119"/>
      <c r="AE62" s="52" t="str">
        <f t="shared" si="82"/>
        <v/>
      </c>
      <c r="AG62" s="125">
        <f t="shared" si="79"/>
        <v>3.2621192621192625</v>
      </c>
      <c r="AH62" s="157">
        <f t="shared" si="79"/>
        <v>3.8014623172103477</v>
      </c>
      <c r="AI62" s="157">
        <f t="shared" si="90"/>
        <v>2.0859264497878356</v>
      </c>
      <c r="AJ62" s="157">
        <f t="shared" si="90"/>
        <v>7.1192005064664921</v>
      </c>
      <c r="AK62" s="157">
        <f t="shared" si="90"/>
        <v>7.7881030701754375</v>
      </c>
      <c r="AL62" s="157">
        <f t="shared" si="90"/>
        <v>4.5561525545694419</v>
      </c>
      <c r="AM62" s="157">
        <f t="shared" si="90"/>
        <v>8.2780834479596539</v>
      </c>
      <c r="AN62" s="157">
        <f t="shared" si="90"/>
        <v>7.588015331401329</v>
      </c>
      <c r="AO62" s="157">
        <f t="shared" si="90"/>
        <v>7.0216712898751732</v>
      </c>
      <c r="AP62" s="157">
        <f t="shared" si="90"/>
        <v>6.3237308868501527</v>
      </c>
      <c r="AQ62" s="157">
        <f t="shared" si="90"/>
        <v>5.4186705362078502</v>
      </c>
      <c r="AR62" s="157">
        <f t="shared" si="83"/>
        <v>12.885010555946518</v>
      </c>
      <c r="AS62" s="157" t="str">
        <f t="shared" si="91"/>
        <v/>
      </c>
      <c r="AT62" s="52"/>
      <c r="AV62" s="105"/>
      <c r="AW62" s="105"/>
    </row>
    <row r="63" spans="1:49" ht="20.100000000000001" customHeight="1" thickBot="1" x14ac:dyDescent="0.3">
      <c r="A63" s="35" t="str">
        <f>A19</f>
        <v>jan-out</v>
      </c>
      <c r="B63" s="167">
        <f>SUM(B51:B60)</f>
        <v>2515.79</v>
      </c>
      <c r="C63" s="168">
        <f t="shared" ref="C63:N63" si="92">SUM(C51:C60)</f>
        <v>2272.65</v>
      </c>
      <c r="D63" s="168">
        <f t="shared" si="92"/>
        <v>2776.2799999999997</v>
      </c>
      <c r="E63" s="168">
        <f t="shared" si="92"/>
        <v>3050.1199999999994</v>
      </c>
      <c r="F63" s="168">
        <f t="shared" si="92"/>
        <v>2428.12</v>
      </c>
      <c r="G63" s="168">
        <f t="shared" si="92"/>
        <v>2472.4500000000003</v>
      </c>
      <c r="H63" s="168">
        <f t="shared" si="92"/>
        <v>2094.89</v>
      </c>
      <c r="I63" s="168">
        <f t="shared" si="92"/>
        <v>1147.3400000000001</v>
      </c>
      <c r="J63" s="168">
        <f t="shared" si="92"/>
        <v>1728.6900000000003</v>
      </c>
      <c r="K63" s="168">
        <f t="shared" si="92"/>
        <v>1593.8099999999997</v>
      </c>
      <c r="L63" s="168">
        <f t="shared" si="92"/>
        <v>1473.6000000000001</v>
      </c>
      <c r="M63" s="168">
        <f t="shared" si="92"/>
        <v>1669.9299999999998</v>
      </c>
      <c r="N63" s="169">
        <f t="shared" si="92"/>
        <v>2456.4</v>
      </c>
      <c r="O63" s="61">
        <f t="shared" si="81"/>
        <v>0.47095986059295919</v>
      </c>
      <c r="Q63" s="109"/>
      <c r="R63" s="167">
        <f>SUM(R51:R60)</f>
        <v>806.97200000000009</v>
      </c>
      <c r="S63" s="168">
        <f t="shared" ref="S63:AD63" si="93">SUM(S51:S60)</f>
        <v>1073.617</v>
      </c>
      <c r="T63" s="168">
        <f t="shared" si="93"/>
        <v>883.83400000000006</v>
      </c>
      <c r="U63" s="168">
        <f t="shared" si="93"/>
        <v>902.8</v>
      </c>
      <c r="V63" s="168">
        <f t="shared" si="93"/>
        <v>892.84699999999998</v>
      </c>
      <c r="W63" s="168">
        <f t="shared" si="93"/>
        <v>837.60899999999992</v>
      </c>
      <c r="X63" s="168">
        <f t="shared" si="93"/>
        <v>983.30199999999991</v>
      </c>
      <c r="Y63" s="168">
        <f t="shared" si="93"/>
        <v>887.39999999999986</v>
      </c>
      <c r="Z63" s="168">
        <f t="shared" si="93"/>
        <v>1130.0680000000002</v>
      </c>
      <c r="AA63" s="168">
        <f t="shared" si="93"/>
        <v>1167.4789999999998</v>
      </c>
      <c r="AB63" s="168">
        <f t="shared" si="93"/>
        <v>1544.0849999999998</v>
      </c>
      <c r="AC63" s="168">
        <f t="shared" si="93"/>
        <v>2126.2880000000009</v>
      </c>
      <c r="AD63" s="169">
        <f t="shared" si="93"/>
        <v>2376.6210000000001</v>
      </c>
      <c r="AE63" s="61">
        <f t="shared" si="82"/>
        <v>0.11773240501757008</v>
      </c>
      <c r="AG63" s="172">
        <f t="shared" si="79"/>
        <v>3.2076286176509172</v>
      </c>
      <c r="AH63" s="173">
        <f t="shared" si="79"/>
        <v>4.7240754185642313</v>
      </c>
      <c r="AI63" s="173">
        <f t="shared" si="90"/>
        <v>3.1835189534196844</v>
      </c>
      <c r="AJ63" s="173">
        <f t="shared" si="90"/>
        <v>2.9598835455654209</v>
      </c>
      <c r="AK63" s="173">
        <f t="shared" si="90"/>
        <v>3.6771123338220519</v>
      </c>
      <c r="AL63" s="173">
        <f t="shared" si="90"/>
        <v>3.3877692167687909</v>
      </c>
      <c r="AM63" s="173">
        <f t="shared" si="90"/>
        <v>4.6938120855987666</v>
      </c>
      <c r="AN63" s="173">
        <f t="shared" si="90"/>
        <v>7.7344117698328283</v>
      </c>
      <c r="AO63" s="173">
        <f t="shared" si="90"/>
        <v>6.5371350560250825</v>
      </c>
      <c r="AP63" s="173">
        <f t="shared" si="90"/>
        <v>7.3250826635546273</v>
      </c>
      <c r="AQ63" s="173">
        <f t="shared" si="90"/>
        <v>10.478318403908792</v>
      </c>
      <c r="AR63" s="173">
        <f t="shared" ref="AR63" si="94">IF(AC63="","",(AC63/M63)*10)</f>
        <v>12.732797183115467</v>
      </c>
      <c r="AS63" s="173">
        <f t="shared" si="91"/>
        <v>9.6752198339032738</v>
      </c>
      <c r="AT63" s="61">
        <f t="shared" ref="AT63:AT67" si="95">IF(AS63="","",(AS63-AR63)/AR63)</f>
        <v>-0.24013398668336158</v>
      </c>
      <c r="AV63" s="105"/>
      <c r="AW63" s="105"/>
    </row>
    <row r="64" spans="1:49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N64" si="96">SUM(E51:E53)</f>
        <v>1578.6399999999999</v>
      </c>
      <c r="F64" s="154">
        <f t="shared" si="96"/>
        <v>623.19000000000005</v>
      </c>
      <c r="G64" s="154">
        <f t="shared" si="96"/>
        <v>256.62</v>
      </c>
      <c r="H64" s="154">
        <f t="shared" si="96"/>
        <v>278.10999999999996</v>
      </c>
      <c r="I64" s="154">
        <f t="shared" si="96"/>
        <v>682.05000000000007</v>
      </c>
      <c r="J64" s="154">
        <f t="shared" si="96"/>
        <v>363.4</v>
      </c>
      <c r="K64" s="154">
        <f t="shared" si="96"/>
        <v>324.84000000000003</v>
      </c>
      <c r="L64" s="154">
        <f t="shared" si="96"/>
        <v>666.59</v>
      </c>
      <c r="M64" s="154">
        <f t="shared" si="96"/>
        <v>423.11999999999995</v>
      </c>
      <c r="N64" s="154">
        <f t="shared" si="96"/>
        <v>618.80999999999983</v>
      </c>
      <c r="O64" s="61">
        <f t="shared" si="81"/>
        <v>0.46249290981281882</v>
      </c>
      <c r="Q64" s="108" t="s">
        <v>85</v>
      </c>
      <c r="R64" s="19">
        <f>SUM(R51:R53)</f>
        <v>176.74100000000001</v>
      </c>
      <c r="S64" s="154">
        <f t="shared" ref="S64:AD65" si="97">SUM(S51:S53)</f>
        <v>391.447</v>
      </c>
      <c r="T64" s="154">
        <f t="shared" si="97"/>
        <v>211.98399999999998</v>
      </c>
      <c r="U64" s="154">
        <f t="shared" si="97"/>
        <v>232.916</v>
      </c>
      <c r="V64" s="154">
        <f t="shared" si="97"/>
        <v>266.57599999999996</v>
      </c>
      <c r="W64" s="154">
        <f t="shared" si="97"/>
        <v>129.57999999999998</v>
      </c>
      <c r="X64" s="154">
        <f t="shared" si="97"/>
        <v>229.95</v>
      </c>
      <c r="Y64" s="154">
        <f t="shared" si="97"/>
        <v>393.07100000000003</v>
      </c>
      <c r="Z64" s="154">
        <f t="shared" si="97"/>
        <v>307.45100000000002</v>
      </c>
      <c r="AA64" s="154">
        <f t="shared" si="97"/>
        <v>425.43199999999996</v>
      </c>
      <c r="AB64" s="154">
        <f t="shared" si="97"/>
        <v>1032.018</v>
      </c>
      <c r="AC64" s="154">
        <f t="shared" si="97"/>
        <v>380.52600000000007</v>
      </c>
      <c r="AD64" s="154">
        <f t="shared" si="97"/>
        <v>632.375</v>
      </c>
      <c r="AE64" s="61">
        <f t="shared" si="82"/>
        <v>0.66184439433836295</v>
      </c>
      <c r="AG64" s="124">
        <f t="shared" si="79"/>
        <v>3.4598790204177519</v>
      </c>
      <c r="AH64" s="156">
        <f t="shared" si="79"/>
        <v>3.819777710555333</v>
      </c>
      <c r="AI64" s="156">
        <f t="shared" si="79"/>
        <v>4.7040653293094268</v>
      </c>
      <c r="AJ64" s="156">
        <f t="shared" si="79"/>
        <v>1.4754218821263874</v>
      </c>
      <c r="AK64" s="156">
        <f t="shared" si="79"/>
        <v>4.2776039410131732</v>
      </c>
      <c r="AL64" s="156">
        <f t="shared" si="79"/>
        <v>5.0494895175746235</v>
      </c>
      <c r="AM64" s="156">
        <f t="shared" si="79"/>
        <v>8.2683110999244906</v>
      </c>
      <c r="AN64" s="156">
        <f t="shared" si="79"/>
        <v>5.7630818854922659</v>
      </c>
      <c r="AO64" s="156">
        <f t="shared" si="79"/>
        <v>8.4604017611447464</v>
      </c>
      <c r="AP64" s="156">
        <f t="shared" si="79"/>
        <v>13.096662972540326</v>
      </c>
      <c r="AQ64" s="156">
        <f t="shared" si="79"/>
        <v>15.482050435800117</v>
      </c>
      <c r="AR64" s="156">
        <f t="shared" si="79"/>
        <v>8.9933352240499183</v>
      </c>
      <c r="AS64" s="156">
        <f t="shared" si="79"/>
        <v>10.219211066401645</v>
      </c>
      <c r="AT64" s="61">
        <f t="shared" si="95"/>
        <v>0.13630936819451556</v>
      </c>
    </row>
    <row r="65" spans="1:46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M65" si="98">SUM(E54:E56)</f>
        <v>639.50999999999988</v>
      </c>
      <c r="F65" s="154">
        <f t="shared" si="98"/>
        <v>1211.1999999999998</v>
      </c>
      <c r="G65" s="154">
        <f t="shared" si="98"/>
        <v>771.18000000000006</v>
      </c>
      <c r="H65" s="154">
        <f t="shared" si="98"/>
        <v>1169.0899999999999</v>
      </c>
      <c r="I65" s="154">
        <f t="shared" si="98"/>
        <v>131.77999999999997</v>
      </c>
      <c r="J65" s="154">
        <f t="shared" si="98"/>
        <v>690.83</v>
      </c>
      <c r="K65" s="154">
        <f t="shared" si="98"/>
        <v>894.35999999999967</v>
      </c>
      <c r="L65" s="154">
        <f t="shared" si="98"/>
        <v>193.45999999999995</v>
      </c>
      <c r="M65" s="154">
        <f t="shared" si="98"/>
        <v>586.74</v>
      </c>
      <c r="N65" s="154">
        <f>IF(N56="","",SUM(N54:N56))</f>
        <v>722.75999999999988</v>
      </c>
      <c r="O65" s="52">
        <f t="shared" si="81"/>
        <v>0.23182329481542058</v>
      </c>
      <c r="Q65" s="109" t="s">
        <v>86</v>
      </c>
      <c r="R65" s="19">
        <f>SUM(R54:R56)</f>
        <v>172.44200000000001</v>
      </c>
      <c r="S65" s="154">
        <f t="shared" ref="S65:AC65" si="99">SUM(S54:S56)</f>
        <v>186.90999999999997</v>
      </c>
      <c r="T65" s="154">
        <f t="shared" si="99"/>
        <v>317.54300000000001</v>
      </c>
      <c r="U65" s="154">
        <f t="shared" si="99"/>
        <v>273.15200000000004</v>
      </c>
      <c r="V65" s="154">
        <f t="shared" si="99"/>
        <v>274.7589999999999</v>
      </c>
      <c r="W65" s="154">
        <f t="shared" si="99"/>
        <v>324.92199999999997</v>
      </c>
      <c r="X65" s="154">
        <f t="shared" si="99"/>
        <v>316.45400000000001</v>
      </c>
      <c r="Y65" s="154">
        <f t="shared" si="99"/>
        <v>218.61900000000003</v>
      </c>
      <c r="Z65" s="154">
        <f t="shared" si="99"/>
        <v>473.084</v>
      </c>
      <c r="AA65" s="154">
        <f t="shared" si="99"/>
        <v>407.07599999999996</v>
      </c>
      <c r="AB65" s="154">
        <f t="shared" si="99"/>
        <v>151.21100000000001</v>
      </c>
      <c r="AC65" s="154">
        <f t="shared" si="99"/>
        <v>1125.3350000000005</v>
      </c>
      <c r="AD65" s="154">
        <f t="shared" si="97"/>
        <v>680.84400000000005</v>
      </c>
      <c r="AE65" s="52">
        <f t="shared" ref="AE65:AE66" si="100">IF(AD65="","",(AD65-AC65)/AC65)</f>
        <v>-0.3949854932086892</v>
      </c>
      <c r="AG65" s="125">
        <f t="shared" si="79"/>
        <v>2.6427082694783306</v>
      </c>
      <c r="AH65" s="157">
        <f t="shared" si="79"/>
        <v>3.8715356891337658</v>
      </c>
      <c r="AI65" s="157">
        <f t="shared" si="79"/>
        <v>2.6966413315782778</v>
      </c>
      <c r="AJ65" s="157">
        <f t="shared" si="79"/>
        <v>4.2712701912401698</v>
      </c>
      <c r="AK65" s="157">
        <f t="shared" si="79"/>
        <v>2.2684857992073972</v>
      </c>
      <c r="AL65" s="157">
        <f t="shared" si="79"/>
        <v>4.2133094737934069</v>
      </c>
      <c r="AM65" s="157">
        <f t="shared" si="79"/>
        <v>2.7068403630173901</v>
      </c>
      <c r="AN65" s="157">
        <f t="shared" si="79"/>
        <v>16.589694946122332</v>
      </c>
      <c r="AO65" s="157">
        <f t="shared" si="79"/>
        <v>6.8480523428339826</v>
      </c>
      <c r="AP65" s="157">
        <f t="shared" si="79"/>
        <v>4.5515899637729786</v>
      </c>
      <c r="AQ65" s="157">
        <f t="shared" si="79"/>
        <v>7.8161377028843191</v>
      </c>
      <c r="AR65" s="157">
        <f t="shared" si="79"/>
        <v>19.179449159764129</v>
      </c>
      <c r="AS65" s="157">
        <f t="shared" si="79"/>
        <v>9.4200564502739521</v>
      </c>
      <c r="AT65" s="52">
        <f t="shared" ref="AT65:AT66" si="101">IF(AS65="","",(AS65-AR65)/AR65)</f>
        <v>-0.50884635049707538</v>
      </c>
    </row>
    <row r="66" spans="1:46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M66" si="102">SUM(E57:E59)</f>
        <v>632.67000000000007</v>
      </c>
      <c r="F66" s="154">
        <f t="shared" si="102"/>
        <v>431.12000000000012</v>
      </c>
      <c r="G66" s="154">
        <f t="shared" si="102"/>
        <v>1179.42</v>
      </c>
      <c r="H66" s="154">
        <f t="shared" si="102"/>
        <v>572.79999999999995</v>
      </c>
      <c r="I66" s="154">
        <f t="shared" si="102"/>
        <v>330.81000000000006</v>
      </c>
      <c r="J66" s="154">
        <f t="shared" si="102"/>
        <v>431.05</v>
      </c>
      <c r="K66" s="154">
        <f t="shared" si="102"/>
        <v>211.81999999999996</v>
      </c>
      <c r="L66" s="154">
        <f t="shared" si="102"/>
        <v>449.86999999999995</v>
      </c>
      <c r="M66" s="154">
        <f t="shared" si="102"/>
        <v>497.9500000000001</v>
      </c>
      <c r="N66" s="154">
        <f>IF(N59="","",SUM(N57:N59))</f>
        <v>948.82000000000016</v>
      </c>
      <c r="O66" s="52">
        <f t="shared" si="81"/>
        <v>0.90545235465408169</v>
      </c>
      <c r="Q66" s="109" t="s">
        <v>87</v>
      </c>
      <c r="R66" s="19">
        <f>SUM(R57:R59)</f>
        <v>376.84800000000001</v>
      </c>
      <c r="S66" s="154">
        <f t="shared" ref="S66:AC66" si="103">SUM(S57:S59)</f>
        <v>361.52099999999996</v>
      </c>
      <c r="T66" s="154">
        <f t="shared" si="103"/>
        <v>353.411</v>
      </c>
      <c r="U66" s="154">
        <f t="shared" si="103"/>
        <v>296.82099999999997</v>
      </c>
      <c r="V66" s="154">
        <f t="shared" si="103"/>
        <v>289.45600000000002</v>
      </c>
      <c r="W66" s="154">
        <f t="shared" si="103"/>
        <v>340.12899999999996</v>
      </c>
      <c r="X66" s="154">
        <f t="shared" si="103"/>
        <v>363.57</v>
      </c>
      <c r="Y66" s="154">
        <f t="shared" si="103"/>
        <v>267.97200000000004</v>
      </c>
      <c r="Z66" s="154">
        <f t="shared" si="103"/>
        <v>304.03699999999998</v>
      </c>
      <c r="AA66" s="154">
        <f t="shared" si="103"/>
        <v>218.93900000000002</v>
      </c>
      <c r="AB66" s="154">
        <f t="shared" si="103"/>
        <v>237.03700000000001</v>
      </c>
      <c r="AC66" s="154">
        <f t="shared" si="103"/>
        <v>470.44100000000003</v>
      </c>
      <c r="AD66" s="154">
        <f>IF(AD59="","",SUM(AD57:AD59))</f>
        <v>658.6880000000001</v>
      </c>
      <c r="AE66" s="52">
        <f t="shared" si="100"/>
        <v>0.40015007195376268</v>
      </c>
      <c r="AG66" s="125">
        <f t="shared" si="79"/>
        <v>3.3897744036268125</v>
      </c>
      <c r="AH66" s="157">
        <f t="shared" si="79"/>
        <v>7.8327591810204735</v>
      </c>
      <c r="AI66" s="157">
        <f t="shared" si="79"/>
        <v>3.0820099590996692</v>
      </c>
      <c r="AJ66" s="157">
        <f t="shared" si="79"/>
        <v>4.691561161426967</v>
      </c>
      <c r="AK66" s="157">
        <f t="shared" si="79"/>
        <v>6.7140471330488012</v>
      </c>
      <c r="AL66" s="157">
        <f t="shared" si="79"/>
        <v>2.883866646317681</v>
      </c>
      <c r="AM66" s="157">
        <f t="shared" si="79"/>
        <v>6.3472416201117321</v>
      </c>
      <c r="AN66" s="157">
        <f t="shared" si="79"/>
        <v>8.1004806384329378</v>
      </c>
      <c r="AO66" s="157">
        <f t="shared" si="79"/>
        <v>7.0534044774388116</v>
      </c>
      <c r="AP66" s="157">
        <f t="shared" si="79"/>
        <v>10.33608724388632</v>
      </c>
      <c r="AQ66" s="157">
        <f t="shared" si="79"/>
        <v>5.2690110476359839</v>
      </c>
      <c r="AR66" s="157">
        <f t="shared" si="79"/>
        <v>9.4475549753991359</v>
      </c>
      <c r="AS66" s="157">
        <f t="shared" si="79"/>
        <v>6.942180814063784</v>
      </c>
      <c r="AT66" s="52">
        <f t="shared" si="101"/>
        <v>-0.26518757158430889</v>
      </c>
    </row>
    <row r="67" spans="1:46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N67" si="104">IF(E62="","",SUM(E60:E62))</f>
        <v>385.83</v>
      </c>
      <c r="F67" s="155">
        <f t="shared" si="104"/>
        <v>322.33000000000004</v>
      </c>
      <c r="G67" s="155">
        <f t="shared" si="104"/>
        <v>812.32999999999993</v>
      </c>
      <c r="H67" s="155">
        <f t="shared" si="104"/>
        <v>269.86</v>
      </c>
      <c r="I67" s="155">
        <f t="shared" si="104"/>
        <v>299.23</v>
      </c>
      <c r="J67" s="155">
        <f t="shared" si="104"/>
        <v>522.41</v>
      </c>
      <c r="K67" s="155">
        <f t="shared" si="104"/>
        <v>441.44000000000005</v>
      </c>
      <c r="L67" s="155">
        <f t="shared" si="104"/>
        <v>589.30999999999995</v>
      </c>
      <c r="M67" s="155">
        <f t="shared" si="104"/>
        <v>520.89999999999975</v>
      </c>
      <c r="N67" s="155" t="str">
        <f t="shared" si="104"/>
        <v/>
      </c>
      <c r="O67" s="55" t="str">
        <f t="shared" si="81"/>
        <v/>
      </c>
      <c r="Q67" s="110" t="s">
        <v>88</v>
      </c>
      <c r="R67" s="21">
        <f>SUM(R60:R62)</f>
        <v>173.405</v>
      </c>
      <c r="S67" s="155">
        <f t="shared" ref="S67:AC67" si="105">SUM(S60:S62)</f>
        <v>230.471</v>
      </c>
      <c r="T67" s="155">
        <f t="shared" si="105"/>
        <v>139.79900000000001</v>
      </c>
      <c r="U67" s="155">
        <f t="shared" si="105"/>
        <v>227.17700000000002</v>
      </c>
      <c r="V67" s="155">
        <f t="shared" si="105"/>
        <v>179.22899999999998</v>
      </c>
      <c r="W67" s="155">
        <f t="shared" si="105"/>
        <v>388.57100000000008</v>
      </c>
      <c r="X67" s="155">
        <f t="shared" si="105"/>
        <v>211.57600000000002</v>
      </c>
      <c r="Y67" s="155">
        <f t="shared" si="105"/>
        <v>147.53800000000001</v>
      </c>
      <c r="Z67" s="155">
        <f t="shared" si="105"/>
        <v>238.09199999999998</v>
      </c>
      <c r="AA67" s="155">
        <f t="shared" si="105"/>
        <v>412.428</v>
      </c>
      <c r="AB67" s="155">
        <f t="shared" si="105"/>
        <v>487.82399999999996</v>
      </c>
      <c r="AC67" s="155">
        <f t="shared" si="105"/>
        <v>426.8599999999999</v>
      </c>
      <c r="AD67" s="155"/>
      <c r="AE67" s="55"/>
      <c r="AG67" s="126">
        <f t="shared" ref="AG67:AH67" si="106">(R67/B67)*10</f>
        <v>3.7013596875066703</v>
      </c>
      <c r="AH67" s="158">
        <f t="shared" si="106"/>
        <v>3.8103827395221956</v>
      </c>
      <c r="AI67" s="158">
        <f t="shared" ref="AI67:AS67" si="107">IF(T62="","",(T67/D67)*10)</f>
        <v>4.3919135434010883</v>
      </c>
      <c r="AJ67" s="158">
        <f t="shared" si="107"/>
        <v>5.8880076717725425</v>
      </c>
      <c r="AK67" s="158">
        <f t="shared" si="107"/>
        <v>5.5604194459094707</v>
      </c>
      <c r="AL67" s="158">
        <f t="shared" si="107"/>
        <v>4.7834131449041664</v>
      </c>
      <c r="AM67" s="158">
        <f t="shared" si="107"/>
        <v>7.840213444008004</v>
      </c>
      <c r="AN67" s="158">
        <f t="shared" si="107"/>
        <v>4.9305885105103098</v>
      </c>
      <c r="AO67" s="158">
        <f t="shared" si="107"/>
        <v>4.5575697249286957</v>
      </c>
      <c r="AP67" s="158">
        <f t="shared" si="107"/>
        <v>9.3427872417542588</v>
      </c>
      <c r="AQ67" s="158">
        <f t="shared" si="107"/>
        <v>8.2778843053740818</v>
      </c>
      <c r="AR67" s="158">
        <f t="shared" si="107"/>
        <v>8.1946630831253628</v>
      </c>
      <c r="AS67" s="158" t="str">
        <f t="shared" si="107"/>
        <v/>
      </c>
      <c r="AT67" s="55" t="str">
        <f t="shared" si="95"/>
        <v/>
      </c>
    </row>
    <row r="69" spans="1:46" x14ac:dyDescent="0.25"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</row>
    <row r="70" spans="1:46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R42:AC45 B64:M67 R64:AC67 R20:AB23 B22:M23 B20:M20 AC20:AC23 M42:M45 B21:M21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51" workbookViewId="0">
      <selection activeCell="I31" sqref="I31:J32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0" t="s">
        <v>3</v>
      </c>
      <c r="B4" s="348"/>
      <c r="C4" s="351" t="s">
        <v>1</v>
      </c>
      <c r="D4" s="347"/>
      <c r="E4" s="342" t="s">
        <v>104</v>
      </c>
      <c r="F4" s="342"/>
      <c r="G4" s="130" t="s">
        <v>0</v>
      </c>
      <c r="I4" s="343">
        <v>1000</v>
      </c>
      <c r="J4" s="342"/>
      <c r="K4" s="354" t="s">
        <v>104</v>
      </c>
      <c r="L4" s="355"/>
      <c r="M4" s="130" t="s">
        <v>0</v>
      </c>
      <c r="O4" s="341" t="s">
        <v>22</v>
      </c>
      <c r="P4" s="342"/>
      <c r="Q4" s="130" t="s">
        <v>0</v>
      </c>
    </row>
    <row r="5" spans="1:20" x14ac:dyDescent="0.25">
      <c r="A5" s="349"/>
      <c r="B5" s="350"/>
      <c r="C5" s="352" t="s">
        <v>180</v>
      </c>
      <c r="D5" s="340"/>
      <c r="E5" s="344" t="str">
        <f>C5</f>
        <v>jan-out</v>
      </c>
      <c r="F5" s="344"/>
      <c r="G5" s="131" t="s">
        <v>133</v>
      </c>
      <c r="I5" s="339" t="str">
        <f>C5</f>
        <v>jan-out</v>
      </c>
      <c r="J5" s="344"/>
      <c r="K5" s="345" t="str">
        <f>C5</f>
        <v>jan-out</v>
      </c>
      <c r="L5" s="346"/>
      <c r="M5" s="131" t="str">
        <f>G5</f>
        <v>2022 /2021</v>
      </c>
      <c r="O5" s="339" t="str">
        <f>C5</f>
        <v>jan-out</v>
      </c>
      <c r="P5" s="340"/>
      <c r="Q5" s="131" t="str">
        <f>G5</f>
        <v>2022 /2021</v>
      </c>
    </row>
    <row r="6" spans="1:20" ht="19.5" customHeight="1" x14ac:dyDescent="0.25">
      <c r="A6" s="349"/>
      <c r="B6" s="350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116</v>
      </c>
      <c r="B7" s="15"/>
      <c r="C7" s="78">
        <f>C8+C9</f>
        <v>1212201.3100000028</v>
      </c>
      <c r="D7" s="210">
        <f>D8+D9</f>
        <v>1208087.9600000037</v>
      </c>
      <c r="E7" s="216">
        <f t="shared" ref="E7" si="0">C7/$C$20</f>
        <v>0.44406798674262549</v>
      </c>
      <c r="F7" s="217">
        <f t="shared" ref="F7" si="1">D7/$D$20</f>
        <v>0.44484796155862655</v>
      </c>
      <c r="G7" s="53">
        <f>(D7-C7)/C7</f>
        <v>-3.3932895188829256E-3</v>
      </c>
      <c r="I7" s="224">
        <f>I8+I9</f>
        <v>339973.32299999957</v>
      </c>
      <c r="J7" s="225">
        <f>J8+J9</f>
        <v>355442.78199999989</v>
      </c>
      <c r="K7" s="229">
        <f t="shared" ref="K7" si="2">I7/$I$20</f>
        <v>0.44647655238171063</v>
      </c>
      <c r="L7" s="230">
        <f t="shared" ref="L7" si="3">J7/$J$20</f>
        <v>0.46056732566704317</v>
      </c>
      <c r="M7" s="53">
        <f>(J7-I7)/I7</f>
        <v>4.5501978989099516E-2</v>
      </c>
      <c r="O7" s="63">
        <f t="shared" ref="O7" si="4">(I7/C7)*10</f>
        <v>2.8045945850363645</v>
      </c>
      <c r="P7" s="237">
        <f t="shared" ref="P7" si="5">(J7/D7)*10</f>
        <v>2.9421929012519814</v>
      </c>
      <c r="Q7" s="53">
        <f>(P7-O7)/O7</f>
        <v>4.9061749227413846E-2</v>
      </c>
    </row>
    <row r="8" spans="1:20" ht="20.100000000000001" customHeight="1" x14ac:dyDescent="0.25">
      <c r="A8" s="8" t="s">
        <v>4</v>
      </c>
      <c r="C8" s="19">
        <v>611699.47000000172</v>
      </c>
      <c r="D8" s="140">
        <v>592319.43000000319</v>
      </c>
      <c r="E8" s="214">
        <f t="shared" ref="E8:E19" si="6">C8/$C$20</f>
        <v>0.22408501780486539</v>
      </c>
      <c r="F8" s="215">
        <f t="shared" ref="F8:F19" si="7">D8/$D$20</f>
        <v>0.21810671056358197</v>
      </c>
      <c r="G8" s="52">
        <f>(D8-C8)/C8</f>
        <v>-3.1682289997731192E-2</v>
      </c>
      <c r="I8" s="19">
        <v>192694.53299999968</v>
      </c>
      <c r="J8" s="140">
        <v>199833.74099999972</v>
      </c>
      <c r="K8" s="227">
        <f t="shared" ref="K8:K19" si="8">I8/$I$20</f>
        <v>0.2530598283343653</v>
      </c>
      <c r="L8" s="228">
        <f t="shared" ref="L8:L19" si="9">J8/$J$20</f>
        <v>0.25893588597449829</v>
      </c>
      <c r="M8" s="52">
        <f>(J8-I8)/I8</f>
        <v>3.704935417135085E-2</v>
      </c>
      <c r="O8" s="27">
        <f t="shared" ref="O8:O20" si="10">(I8/C8)*10</f>
        <v>3.1501503998360358</v>
      </c>
      <c r="P8" s="143">
        <f t="shared" ref="P8:P20" si="11">(J8/D8)*10</f>
        <v>3.3737495492929996</v>
      </c>
      <c r="Q8" s="52">
        <f>(P8-O8)/O8</f>
        <v>7.0980467938483838E-2</v>
      </c>
      <c r="R8" s="119"/>
      <c r="S8" s="304"/>
      <c r="T8" s="2"/>
    </row>
    <row r="9" spans="1:20" ht="20.100000000000001" customHeight="1" x14ac:dyDescent="0.25">
      <c r="A9" s="8" t="s">
        <v>5</v>
      </c>
      <c r="C9" s="19">
        <v>600501.84000000113</v>
      </c>
      <c r="D9" s="140">
        <v>615768.53000000049</v>
      </c>
      <c r="E9" s="214">
        <f t="shared" si="6"/>
        <v>0.21998296893776006</v>
      </c>
      <c r="F9" s="215">
        <f t="shared" si="7"/>
        <v>0.22674125099504455</v>
      </c>
      <c r="G9" s="52">
        <f>(D9-C9)/C9</f>
        <v>2.5423219352665654E-2</v>
      </c>
      <c r="I9" s="19">
        <v>147278.78999999989</v>
      </c>
      <c r="J9" s="140">
        <v>155609.04100000014</v>
      </c>
      <c r="K9" s="227">
        <f t="shared" si="8"/>
        <v>0.19341672404734531</v>
      </c>
      <c r="L9" s="228">
        <f t="shared" si="9"/>
        <v>0.20163143969254482</v>
      </c>
      <c r="M9" s="52">
        <f>(J9-I9)/I9</f>
        <v>5.6561104283924774E-2</v>
      </c>
      <c r="O9" s="27">
        <f t="shared" si="10"/>
        <v>2.4525951494170211</v>
      </c>
      <c r="P9" s="143">
        <f t="shared" si="11"/>
        <v>2.5270703749670353</v>
      </c>
      <c r="Q9" s="52">
        <f t="shared" ref="Q9:Q20" si="12">(P9-O9)/O9</f>
        <v>3.0365886341949654E-2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923719.00000000128</v>
      </c>
      <c r="D10" s="210">
        <f>D11+D12</f>
        <v>961573.61</v>
      </c>
      <c r="E10" s="216">
        <f t="shared" si="6"/>
        <v>0.33838771931859307</v>
      </c>
      <c r="F10" s="217">
        <f t="shared" si="7"/>
        <v>0.35407526145452889</v>
      </c>
      <c r="G10" s="53">
        <f>(D10-C10)/C10</f>
        <v>4.0980655372465709E-2</v>
      </c>
      <c r="I10" s="224">
        <f>I11+I12</f>
        <v>123313.41899999998</v>
      </c>
      <c r="J10" s="225">
        <f>J11+J12</f>
        <v>128230.13299999991</v>
      </c>
      <c r="K10" s="229">
        <f t="shared" si="8"/>
        <v>0.1619437363252216</v>
      </c>
      <c r="L10" s="230">
        <f t="shared" si="9"/>
        <v>0.16615503933834064</v>
      </c>
      <c r="M10" s="53">
        <f>(J10-I10)/I10</f>
        <v>3.9871686632903552E-2</v>
      </c>
      <c r="O10" s="63">
        <f t="shared" si="10"/>
        <v>1.3349667918490344</v>
      </c>
      <c r="P10" s="237">
        <f t="shared" si="11"/>
        <v>1.3335446362759469</v>
      </c>
      <c r="Q10" s="53">
        <f t="shared" si="12"/>
        <v>-1.0653115731199276E-3</v>
      </c>
      <c r="T10" s="2"/>
    </row>
    <row r="11" spans="1:20" ht="20.100000000000001" customHeight="1" x14ac:dyDescent="0.25">
      <c r="A11" s="8"/>
      <c r="B11" t="s">
        <v>6</v>
      </c>
      <c r="C11" s="19">
        <v>878766.60000000137</v>
      </c>
      <c r="D11" s="140">
        <v>43831.549999999945</v>
      </c>
      <c r="E11" s="214">
        <f t="shared" si="6"/>
        <v>0.321920222045183</v>
      </c>
      <c r="F11" s="215">
        <f t="shared" si="7"/>
        <v>1.6139864244201996E-2</v>
      </c>
      <c r="G11" s="52">
        <f t="shared" ref="G11:G19" si="13">(D11-C11)/C11</f>
        <v>-0.95012151121810973</v>
      </c>
      <c r="I11" s="19">
        <v>114975.17999999998</v>
      </c>
      <c r="J11" s="140">
        <v>119480.75299999991</v>
      </c>
      <c r="K11" s="227">
        <f t="shared" si="8"/>
        <v>0.15099338243038166</v>
      </c>
      <c r="L11" s="228">
        <f t="shared" si="9"/>
        <v>0.15481797258129304</v>
      </c>
      <c r="M11" s="52">
        <f t="shared" ref="M11:M19" si="14">(J11-I11)/I11</f>
        <v>3.9187353305295387E-2</v>
      </c>
      <c r="O11" s="27">
        <f t="shared" si="10"/>
        <v>1.308369935771339</v>
      </c>
      <c r="P11" s="143">
        <f t="shared" si="11"/>
        <v>27.259075483299142</v>
      </c>
      <c r="Q11" s="52">
        <f t="shared" si="12"/>
        <v>19.834379282208722</v>
      </c>
    </row>
    <row r="12" spans="1:20" ht="20.100000000000001" customHeight="1" x14ac:dyDescent="0.25">
      <c r="A12" s="8"/>
      <c r="B12" t="s">
        <v>39</v>
      </c>
      <c r="C12" s="19">
        <v>44952.399999999958</v>
      </c>
      <c r="D12" s="140">
        <v>917742.06</v>
      </c>
      <c r="E12" s="218">
        <f t="shared" si="6"/>
        <v>1.6467497273410084E-2</v>
      </c>
      <c r="F12" s="219">
        <f t="shared" si="7"/>
        <v>0.33793539721032689</v>
      </c>
      <c r="G12" s="52">
        <f t="shared" si="13"/>
        <v>19.415863446668052</v>
      </c>
      <c r="I12" s="19">
        <v>8338.239000000005</v>
      </c>
      <c r="J12" s="140">
        <v>8749.3800000000083</v>
      </c>
      <c r="K12" s="231">
        <f t="shared" si="8"/>
        <v>1.0950353894839948E-2</v>
      </c>
      <c r="L12" s="232">
        <f t="shared" si="9"/>
        <v>1.1337066757047607E-2</v>
      </c>
      <c r="M12" s="52">
        <f t="shared" si="14"/>
        <v>4.9307893429296402E-2</v>
      </c>
      <c r="O12" s="27">
        <f t="shared" si="10"/>
        <v>1.854904076311835</v>
      </c>
      <c r="P12" s="143">
        <f t="shared" si="11"/>
        <v>9.5335937856002889E-2</v>
      </c>
      <c r="Q12" s="52">
        <f t="shared" si="12"/>
        <v>-0.94860330565149098</v>
      </c>
    </row>
    <row r="13" spans="1:20" ht="20.100000000000001" customHeight="1" x14ac:dyDescent="0.25">
      <c r="A13" s="23" t="s">
        <v>134</v>
      </c>
      <c r="B13" s="15"/>
      <c r="C13" s="78">
        <f>SUM(C14:C16)</f>
        <v>546445.87999999989</v>
      </c>
      <c r="D13" s="210">
        <f>SUM(D14:D16)</f>
        <v>502989.5400000001</v>
      </c>
      <c r="E13" s="216">
        <f t="shared" si="6"/>
        <v>0.20018054740049876</v>
      </c>
      <c r="F13" s="217">
        <f t="shared" si="7"/>
        <v>0.18521322864132392</v>
      </c>
      <c r="G13" s="53">
        <f t="shared" si="13"/>
        <v>-7.9525423450900204E-2</v>
      </c>
      <c r="I13" s="224">
        <f>SUM(I14:I16)</f>
        <v>282669.36600000004</v>
      </c>
      <c r="J13" s="225">
        <f>SUM(J14:J16)</f>
        <v>271326.04699999985</v>
      </c>
      <c r="K13" s="229">
        <f t="shared" si="8"/>
        <v>0.3712210207611028</v>
      </c>
      <c r="L13" s="230">
        <f t="shared" si="9"/>
        <v>0.35157251231113879</v>
      </c>
      <c r="M13" s="53">
        <f t="shared" si="14"/>
        <v>-4.0129283057861287E-2</v>
      </c>
      <c r="O13" s="63">
        <f t="shared" si="10"/>
        <v>5.1728702941268425</v>
      </c>
      <c r="P13" s="237">
        <f t="shared" si="11"/>
        <v>5.3942681790162039</v>
      </c>
      <c r="Q13" s="53">
        <f t="shared" si="12"/>
        <v>4.2799813701250439E-2</v>
      </c>
    </row>
    <row r="14" spans="1:20" ht="20.100000000000001" customHeight="1" x14ac:dyDescent="0.25">
      <c r="A14" s="8"/>
      <c r="B14" s="3" t="s">
        <v>7</v>
      </c>
      <c r="C14" s="31">
        <v>516835.35999999987</v>
      </c>
      <c r="D14" s="141">
        <v>473147.14000000007</v>
      </c>
      <c r="E14" s="214">
        <f t="shared" si="6"/>
        <v>0.18933326989441998</v>
      </c>
      <c r="F14" s="215">
        <f t="shared" si="7"/>
        <v>0.17422451652137438</v>
      </c>
      <c r="G14" s="52">
        <f t="shared" si="13"/>
        <v>-8.4530245763369996E-2</v>
      </c>
      <c r="I14" s="31">
        <v>266809.56700000004</v>
      </c>
      <c r="J14" s="141">
        <v>255396.49199999982</v>
      </c>
      <c r="K14" s="227">
        <f t="shared" si="8"/>
        <v>0.3503928324888515</v>
      </c>
      <c r="L14" s="228">
        <f t="shared" si="9"/>
        <v>0.33093168651033217</v>
      </c>
      <c r="M14" s="52">
        <f t="shared" si="14"/>
        <v>-4.2776108549361778E-2</v>
      </c>
      <c r="O14" s="27">
        <f t="shared" si="10"/>
        <v>5.1623706048285882</v>
      </c>
      <c r="P14" s="143">
        <f t="shared" si="11"/>
        <v>5.3978238566548198</v>
      </c>
      <c r="Q14" s="52">
        <f t="shared" si="12"/>
        <v>4.560952125482854E-2</v>
      </c>
    </row>
    <row r="15" spans="1:20" ht="20.100000000000001" customHeight="1" x14ac:dyDescent="0.25">
      <c r="A15" s="8"/>
      <c r="B15" s="3" t="s">
        <v>8</v>
      </c>
      <c r="C15" s="31">
        <v>21460.26</v>
      </c>
      <c r="D15" s="141">
        <v>17821.76000000002</v>
      </c>
      <c r="E15" s="214">
        <f t="shared" si="6"/>
        <v>7.8615774249355275E-3</v>
      </c>
      <c r="F15" s="215">
        <f t="shared" si="7"/>
        <v>6.5624142197287126E-3</v>
      </c>
      <c r="G15" s="52">
        <f t="shared" si="13"/>
        <v>-0.16954594212744759</v>
      </c>
      <c r="I15" s="31">
        <v>13526.032999999994</v>
      </c>
      <c r="J15" s="141">
        <v>13229.272000000003</v>
      </c>
      <c r="K15" s="227">
        <f t="shared" si="8"/>
        <v>1.7763324863113602E-2</v>
      </c>
      <c r="L15" s="228">
        <f t="shared" si="9"/>
        <v>1.7141916319915306E-2</v>
      </c>
      <c r="M15" s="52">
        <f t="shared" si="14"/>
        <v>-2.1939987873753633E-2</v>
      </c>
      <c r="O15" s="27">
        <f t="shared" si="10"/>
        <v>6.3028281111226026</v>
      </c>
      <c r="P15" s="143">
        <f t="shared" si="11"/>
        <v>7.4231007487475917</v>
      </c>
      <c r="Q15" s="52">
        <f t="shared" si="12"/>
        <v>0.17774126437750123</v>
      </c>
    </row>
    <row r="16" spans="1:20" ht="20.100000000000001" customHeight="1" x14ac:dyDescent="0.25">
      <c r="A16" s="32"/>
      <c r="B16" s="33" t="s">
        <v>9</v>
      </c>
      <c r="C16" s="211">
        <v>8150.2600000000102</v>
      </c>
      <c r="D16" s="212">
        <v>12020.640000000005</v>
      </c>
      <c r="E16" s="218">
        <f t="shared" si="6"/>
        <v>2.985700081143244E-3</v>
      </c>
      <c r="F16" s="219">
        <f t="shared" si="7"/>
        <v>4.4262979002208363E-3</v>
      </c>
      <c r="G16" s="52">
        <f t="shared" si="13"/>
        <v>0.47487810204827696</v>
      </c>
      <c r="I16" s="211">
        <v>2333.7660000000019</v>
      </c>
      <c r="J16" s="212">
        <v>2700.2829999999994</v>
      </c>
      <c r="K16" s="231">
        <f t="shared" si="8"/>
        <v>3.0648634091377147E-3</v>
      </c>
      <c r="L16" s="232">
        <f t="shared" si="9"/>
        <v>3.4989094808913026E-3</v>
      </c>
      <c r="M16" s="52">
        <f t="shared" si="14"/>
        <v>0.15704959280407602</v>
      </c>
      <c r="O16" s="27">
        <f t="shared" si="10"/>
        <v>2.8634252158826823</v>
      </c>
      <c r="P16" s="143">
        <f t="shared" si="11"/>
        <v>2.2463720733671404</v>
      </c>
      <c r="Q16" s="52">
        <f t="shared" si="12"/>
        <v>-0.21549476448447369</v>
      </c>
    </row>
    <row r="17" spans="1:17" ht="20.100000000000001" customHeight="1" x14ac:dyDescent="0.25">
      <c r="A17" s="8" t="s">
        <v>135</v>
      </c>
      <c r="B17" s="3"/>
      <c r="C17" s="19">
        <v>2917.2700000000004</v>
      </c>
      <c r="D17" s="140">
        <v>3214.04</v>
      </c>
      <c r="E17" s="214">
        <f t="shared" si="6"/>
        <v>1.0686890081686648E-3</v>
      </c>
      <c r="F17" s="215">
        <f t="shared" si="7"/>
        <v>1.1834892737180194E-3</v>
      </c>
      <c r="G17" s="54">
        <f t="shared" si="13"/>
        <v>0.10172867098348781</v>
      </c>
      <c r="I17" s="31">
        <v>1564.0140000000001</v>
      </c>
      <c r="J17" s="141">
        <v>1876.9220000000005</v>
      </c>
      <c r="K17" s="227">
        <f t="shared" si="8"/>
        <v>2.0539716835274446E-3</v>
      </c>
      <c r="L17" s="228">
        <f t="shared" si="9"/>
        <v>2.4320340426145959E-3</v>
      </c>
      <c r="M17" s="54">
        <f t="shared" si="14"/>
        <v>0.20006726282501328</v>
      </c>
      <c r="O17" s="238">
        <f t="shared" si="10"/>
        <v>5.3612247066606784</v>
      </c>
      <c r="P17" s="239">
        <f t="shared" si="11"/>
        <v>5.8397593060447308</v>
      </c>
      <c r="Q17" s="54">
        <f t="shared" si="12"/>
        <v>8.9258448501427404E-2</v>
      </c>
    </row>
    <row r="18" spans="1:17" ht="20.100000000000001" customHeight="1" x14ac:dyDescent="0.25">
      <c r="A18" s="8" t="s">
        <v>10</v>
      </c>
      <c r="C18" s="19">
        <v>15726.590000000018</v>
      </c>
      <c r="D18" s="140">
        <v>17059.140000000054</v>
      </c>
      <c r="E18" s="214">
        <f t="shared" si="6"/>
        <v>5.7611513054928957E-3</v>
      </c>
      <c r="F18" s="215">
        <f t="shared" si="7"/>
        <v>6.2815986138486379E-3</v>
      </c>
      <c r="G18" s="52">
        <f t="shared" si="13"/>
        <v>8.4732290979801353E-2</v>
      </c>
      <c r="I18" s="19">
        <v>8121.083000000006</v>
      </c>
      <c r="J18" s="140">
        <v>9700.103000000001</v>
      </c>
      <c r="K18" s="227">
        <f t="shared" si="8"/>
        <v>1.0665169571101104E-2</v>
      </c>
      <c r="L18" s="228">
        <f t="shared" si="9"/>
        <v>1.2568972345610507E-2</v>
      </c>
      <c r="M18" s="52">
        <f t="shared" si="14"/>
        <v>0.19443465853014849</v>
      </c>
      <c r="O18" s="27">
        <f t="shared" si="10"/>
        <v>5.1639185608577556</v>
      </c>
      <c r="P18" s="143">
        <f t="shared" si="11"/>
        <v>5.6861617877571611</v>
      </c>
      <c r="Q18" s="52">
        <f t="shared" si="12"/>
        <v>0.10113312608335519</v>
      </c>
    </row>
    <row r="19" spans="1:17" ht="20.100000000000001" customHeight="1" thickBot="1" x14ac:dyDescent="0.3">
      <c r="A19" s="8" t="s">
        <v>11</v>
      </c>
      <c r="B19" s="10"/>
      <c r="C19" s="21">
        <v>28755.090000000011</v>
      </c>
      <c r="D19" s="142">
        <v>22807.97</v>
      </c>
      <c r="E19" s="220">
        <f t="shared" si="6"/>
        <v>1.0533906224621203E-2</v>
      </c>
      <c r="F19" s="221">
        <f t="shared" si="7"/>
        <v>8.3984604579539698E-3</v>
      </c>
      <c r="G19" s="55">
        <f t="shared" si="13"/>
        <v>-0.20681973174140675</v>
      </c>
      <c r="I19" s="21">
        <v>5817.1990000000014</v>
      </c>
      <c r="J19" s="142">
        <v>5173.9009999999989</v>
      </c>
      <c r="K19" s="233">
        <f t="shared" si="8"/>
        <v>7.6395492773365008E-3</v>
      </c>
      <c r="L19" s="234">
        <f t="shared" si="9"/>
        <v>6.7041162952523837E-3</v>
      </c>
      <c r="M19" s="55">
        <f t="shared" si="14"/>
        <v>-0.11058552406407317</v>
      </c>
      <c r="O19" s="240">
        <f t="shared" si="10"/>
        <v>2.023015403533774</v>
      </c>
      <c r="P19" s="241">
        <f t="shared" si="11"/>
        <v>2.2684618578505669</v>
      </c>
      <c r="Q19" s="55">
        <f t="shared" si="12"/>
        <v>0.12132703185949578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2729765.1400000039</v>
      </c>
      <c r="D20" s="145">
        <f>D8+D9+D10+D13+D17+D18+D19</f>
        <v>2715732.260000004</v>
      </c>
      <c r="E20" s="222">
        <f>E8+E9+E10+E13+E17+E18+E19</f>
        <v>1</v>
      </c>
      <c r="F20" s="223">
        <f>F8+F9+F10+F13+F17+F18+F19</f>
        <v>0.99999999999999989</v>
      </c>
      <c r="G20" s="55">
        <f>(D20-C20)/C20</f>
        <v>-5.1406913343467597E-3</v>
      </c>
      <c r="H20" s="1"/>
      <c r="I20" s="213">
        <f>I8+I9+I10+I13+I17+I18+I19</f>
        <v>761458.40399999951</v>
      </c>
      <c r="J20" s="226">
        <f>J8+J9+J10+J13+J17+J18+J19</f>
        <v>771749.88799999957</v>
      </c>
      <c r="K20" s="235">
        <f>K8+K9+K10+K13+K17+K18+K19</f>
        <v>1</v>
      </c>
      <c r="L20" s="236">
        <f>L8+L9+L10+L13+L17+L18+L19</f>
        <v>1</v>
      </c>
      <c r="M20" s="55">
        <f>(J20-I20)/I20</f>
        <v>1.3515490729287507E-2</v>
      </c>
      <c r="N20" s="1"/>
      <c r="O20" s="24">
        <f t="shared" si="10"/>
        <v>2.7894648988007753</v>
      </c>
      <c r="P20" s="242">
        <f t="shared" si="11"/>
        <v>2.84177457169507</v>
      </c>
      <c r="Q20" s="55">
        <f t="shared" si="12"/>
        <v>1.8752583306132737E-2</v>
      </c>
    </row>
    <row r="21" spans="1:17" x14ac:dyDescent="0.25">
      <c r="J21" s="277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0" t="s">
        <v>2</v>
      </c>
      <c r="B24" s="348"/>
      <c r="C24" s="351" t="s">
        <v>1</v>
      </c>
      <c r="D24" s="347"/>
      <c r="E24" s="342" t="s">
        <v>105</v>
      </c>
      <c r="F24" s="342"/>
      <c r="G24" s="130" t="s">
        <v>0</v>
      </c>
      <c r="I24" s="343">
        <v>1000</v>
      </c>
      <c r="J24" s="347"/>
      <c r="K24" s="342" t="s">
        <v>105</v>
      </c>
      <c r="L24" s="342"/>
      <c r="M24" s="130" t="s">
        <v>0</v>
      </c>
      <c r="O24" s="341" t="s">
        <v>22</v>
      </c>
      <c r="P24" s="342"/>
      <c r="Q24" s="130" t="s">
        <v>0</v>
      </c>
    </row>
    <row r="25" spans="1:17" ht="15" customHeight="1" x14ac:dyDescent="0.25">
      <c r="A25" s="349"/>
      <c r="B25" s="350"/>
      <c r="C25" s="352" t="str">
        <f>C5</f>
        <v>jan-out</v>
      </c>
      <c r="D25" s="340"/>
      <c r="E25" s="344" t="str">
        <f>C5</f>
        <v>jan-out</v>
      </c>
      <c r="F25" s="344"/>
      <c r="G25" s="131" t="str">
        <f>G5</f>
        <v>2022 /2021</v>
      </c>
      <c r="I25" s="339" t="str">
        <f>C5</f>
        <v>jan-out</v>
      </c>
      <c r="J25" s="340"/>
      <c r="K25" s="353" t="str">
        <f>C5</f>
        <v>jan-out</v>
      </c>
      <c r="L25" s="346"/>
      <c r="M25" s="131" t="str">
        <f>G5</f>
        <v>2022 /2021</v>
      </c>
      <c r="O25" s="339" t="str">
        <f>C5</f>
        <v>jan-out</v>
      </c>
      <c r="P25" s="340"/>
      <c r="Q25" s="131" t="str">
        <f>G5</f>
        <v>2022 /2021</v>
      </c>
    </row>
    <row r="26" spans="1:17" ht="19.5" customHeight="1" x14ac:dyDescent="0.25">
      <c r="A26" s="349"/>
      <c r="B26" s="350"/>
      <c r="C26" s="139">
        <f>C6</f>
        <v>2021</v>
      </c>
      <c r="D26" s="137">
        <f>D6</f>
        <v>2022</v>
      </c>
      <c r="E26" s="68">
        <f>C6</f>
        <v>2021</v>
      </c>
      <c r="F26" s="137">
        <f>D6</f>
        <v>2022</v>
      </c>
      <c r="G26" s="131" t="s">
        <v>1</v>
      </c>
      <c r="I26" s="16">
        <f>C6</f>
        <v>2021</v>
      </c>
      <c r="J26" s="138">
        <f>D6</f>
        <v>2022</v>
      </c>
      <c r="K26" s="136">
        <f>C6</f>
        <v>2021</v>
      </c>
      <c r="L26" s="137">
        <f>D6</f>
        <v>2022</v>
      </c>
      <c r="M26" s="260"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116</v>
      </c>
      <c r="B27" s="15"/>
      <c r="C27" s="78">
        <f>C28+C29</f>
        <v>472578.23999999964</v>
      </c>
      <c r="D27" s="210">
        <f>D28+D29</f>
        <v>488273.25</v>
      </c>
      <c r="E27" s="216">
        <f>C27/$C$40</f>
        <v>0.38151337128696944</v>
      </c>
      <c r="F27" s="217">
        <f>D27/$D$40</f>
        <v>0.39709863017051983</v>
      </c>
      <c r="G27" s="53">
        <f>(D27-C27)/C27</f>
        <v>3.3211452986071408E-2</v>
      </c>
      <c r="I27" s="78">
        <f>I28+I29</f>
        <v>118481.72199999973</v>
      </c>
      <c r="J27" s="210">
        <f>J28+J29</f>
        <v>124232.08399999997</v>
      </c>
      <c r="K27" s="216">
        <f>I27/$I$40</f>
        <v>0.33928770691134114</v>
      </c>
      <c r="L27" s="217">
        <f>J27/$J$40</f>
        <v>0.36415197753733231</v>
      </c>
      <c r="M27" s="53">
        <f>(J27-I27)/I27</f>
        <v>4.8533747677977315E-2</v>
      </c>
      <c r="O27" s="63">
        <f t="shared" ref="O27" si="15">(I27/C27)*10</f>
        <v>2.5071345223174015</v>
      </c>
      <c r="P27" s="237">
        <f t="shared" ref="P27" si="16">(J27/D27)*10</f>
        <v>2.544314766373132</v>
      </c>
      <c r="Q27" s="53">
        <f>(P27-O27)/O27</f>
        <v>1.482977627437556E-2</v>
      </c>
    </row>
    <row r="28" spans="1:17" ht="20.100000000000001" customHeight="1" x14ac:dyDescent="0.25">
      <c r="A28" s="8" t="s">
        <v>4</v>
      </c>
      <c r="C28" s="19">
        <v>266136.25999999983</v>
      </c>
      <c r="D28" s="140">
        <v>258041.98999999987</v>
      </c>
      <c r="E28" s="214">
        <f>C28/$C$40</f>
        <v>0.21485234227946137</v>
      </c>
      <c r="F28" s="215">
        <f>D28/$D$40</f>
        <v>0.20985814962313606</v>
      </c>
      <c r="G28" s="52">
        <f>(D28-C28)/C28</f>
        <v>-3.0414006719715551E-2</v>
      </c>
      <c r="I28" s="19">
        <v>69346.293999999762</v>
      </c>
      <c r="J28" s="140">
        <v>69847.334999999963</v>
      </c>
      <c r="K28" s="214">
        <f>I28/$I$40</f>
        <v>0.19858206546035573</v>
      </c>
      <c r="L28" s="215">
        <f>J28/$J$40</f>
        <v>0.20473813484415601</v>
      </c>
      <c r="M28" s="52">
        <f>(J28-I28)/I28</f>
        <v>7.2252022581077349E-3</v>
      </c>
      <c r="O28" s="27">
        <f t="shared" ref="O28:O40" si="17">(I28/C28)*10</f>
        <v>2.605668765315925</v>
      </c>
      <c r="P28" s="143">
        <f t="shared" ref="P28:P40" si="18">(J28/D28)*10</f>
        <v>2.7068205062284627</v>
      </c>
      <c r="Q28" s="52">
        <f>(P28-O28)/O28</f>
        <v>3.8819876977062198E-2</v>
      </c>
    </row>
    <row r="29" spans="1:17" ht="20.100000000000001" customHeight="1" x14ac:dyDescent="0.25">
      <c r="A29" s="8" t="s">
        <v>5</v>
      </c>
      <c r="C29" s="19">
        <v>206441.97999999984</v>
      </c>
      <c r="D29" s="140">
        <v>230231.2600000001</v>
      </c>
      <c r="E29" s="214">
        <f>C29/$C$40</f>
        <v>0.16666102900750807</v>
      </c>
      <c r="F29" s="215">
        <f>D29/$D$40</f>
        <v>0.18724048054738374</v>
      </c>
      <c r="G29" s="52">
        <f t="shared" ref="G29:G40" si="19">(D29-C29)/C29</f>
        <v>0.11523470177916469</v>
      </c>
      <c r="I29" s="19">
        <v>49135.427999999971</v>
      </c>
      <c r="J29" s="140">
        <v>54384.749000000018</v>
      </c>
      <c r="K29" s="214">
        <f t="shared" ref="K29:K39" si="20">I29/$I$40</f>
        <v>0.14070564145098544</v>
      </c>
      <c r="L29" s="215">
        <f t="shared" ref="L29:L39" si="21">J29/$J$40</f>
        <v>0.15941384269317632</v>
      </c>
      <c r="M29" s="52">
        <f t="shared" ref="M29:M40" si="22">(J29-I29)/I29</f>
        <v>0.10683372901524436</v>
      </c>
      <c r="O29" s="27">
        <f t="shared" si="17"/>
        <v>2.3801083481179561</v>
      </c>
      <c r="P29" s="143">
        <f t="shared" si="18"/>
        <v>2.362179184529503</v>
      </c>
      <c r="Q29" s="52">
        <f t="shared" ref="Q29:Q38" si="23">(P29-O29)/O29</f>
        <v>-7.53291908018825E-3</v>
      </c>
    </row>
    <row r="30" spans="1:17" ht="20.100000000000001" customHeight="1" x14ac:dyDescent="0.25">
      <c r="A30" s="23" t="s">
        <v>38</v>
      </c>
      <c r="B30" s="15"/>
      <c r="C30" s="78">
        <f>C31+C32</f>
        <v>348826.56000000035</v>
      </c>
      <c r="D30" s="210">
        <f>D31+D32</f>
        <v>348792.9800000001</v>
      </c>
      <c r="E30" s="216">
        <f>C30/$C$40</f>
        <v>0.28160838912099834</v>
      </c>
      <c r="F30" s="217">
        <f>D30/$D$40</f>
        <v>0.28366332698154889</v>
      </c>
      <c r="G30" s="53">
        <f>(D30-C30)/C30</f>
        <v>-9.6265605463784334E-5</v>
      </c>
      <c r="I30" s="78">
        <f>I31+I32</f>
        <v>52873.427999999993</v>
      </c>
      <c r="J30" s="210">
        <f>J31+J32</f>
        <v>47447.113000000012</v>
      </c>
      <c r="K30" s="216">
        <f t="shared" si="20"/>
        <v>0.15140988702596622</v>
      </c>
      <c r="L30" s="217">
        <f t="shared" si="21"/>
        <v>0.13907808249749137</v>
      </c>
      <c r="M30" s="53">
        <f t="shared" si="22"/>
        <v>-0.10262839398270113</v>
      </c>
      <c r="O30" s="63">
        <f t="shared" si="17"/>
        <v>1.5157512088529022</v>
      </c>
      <c r="P30" s="237">
        <f t="shared" si="18"/>
        <v>1.360323048932923</v>
      </c>
      <c r="Q30" s="53">
        <f t="shared" si="23"/>
        <v>-0.10254199964491856</v>
      </c>
    </row>
    <row r="31" spans="1:17" ht="20.100000000000001" customHeight="1" x14ac:dyDescent="0.25">
      <c r="A31" s="8"/>
      <c r="B31" t="s">
        <v>6</v>
      </c>
      <c r="C31" s="31">
        <v>326557.41000000032</v>
      </c>
      <c r="D31" s="141">
        <v>325328.88000000006</v>
      </c>
      <c r="E31" s="214">
        <f t="shared" ref="E31:E38" si="24">C31/$C$40</f>
        <v>0.26363045917611722</v>
      </c>
      <c r="F31" s="215">
        <f t="shared" ref="F31:F38" si="25">D31/$D$40</f>
        <v>0.26458064742008591</v>
      </c>
      <c r="G31" s="52">
        <f>(D31-C31)/C31</f>
        <v>-3.7620643794310455E-3</v>
      </c>
      <c r="I31" s="31">
        <v>49078.724999999991</v>
      </c>
      <c r="J31" s="141">
        <v>43179.036000000015</v>
      </c>
      <c r="K31" s="214">
        <f>I31/$I$40</f>
        <v>0.14054326509014062</v>
      </c>
      <c r="L31" s="215">
        <f>J31/$J$40</f>
        <v>0.12656739580699355</v>
      </c>
      <c r="M31" s="52">
        <f>(J31-I31)/I31</f>
        <v>-0.12020868512782225</v>
      </c>
      <c r="O31" s="27">
        <f t="shared" si="17"/>
        <v>1.5029126119049003</v>
      </c>
      <c r="P31" s="143">
        <f t="shared" si="18"/>
        <v>1.3272426352065643</v>
      </c>
      <c r="Q31" s="52">
        <f t="shared" si="23"/>
        <v>-0.11688635473999996</v>
      </c>
    </row>
    <row r="32" spans="1:17" ht="20.100000000000001" customHeight="1" x14ac:dyDescent="0.25">
      <c r="A32" s="8"/>
      <c r="B32" t="s">
        <v>39</v>
      </c>
      <c r="C32" s="31">
        <v>22269.150000000012</v>
      </c>
      <c r="D32" s="141">
        <v>23464.100000000006</v>
      </c>
      <c r="E32" s="218">
        <f t="shared" si="24"/>
        <v>1.7977929944881142E-2</v>
      </c>
      <c r="F32" s="219">
        <f t="shared" si="25"/>
        <v>1.9082679561462965E-2</v>
      </c>
      <c r="G32" s="52">
        <f>(D32-C32)/C32</f>
        <v>5.365943468879561E-2</v>
      </c>
      <c r="I32" s="31">
        <v>3794.7030000000009</v>
      </c>
      <c r="J32" s="141">
        <v>4268.0770000000002</v>
      </c>
      <c r="K32" s="218">
        <f>I32/$I$40</f>
        <v>1.0866621935825597E-2</v>
      </c>
      <c r="L32" s="219">
        <f>J32/$J$40</f>
        <v>1.2510686690497803E-2</v>
      </c>
      <c r="M32" s="52">
        <f>(J32-I32)/I32</f>
        <v>0.12474599461407104</v>
      </c>
      <c r="O32" s="27">
        <f t="shared" si="17"/>
        <v>1.7040178902203267</v>
      </c>
      <c r="P32" s="143">
        <f t="shared" si="18"/>
        <v>1.8189817636303967</v>
      </c>
      <c r="Q32" s="52">
        <f t="shared" si="23"/>
        <v>6.7466353534120074E-2</v>
      </c>
    </row>
    <row r="33" spans="1:17" ht="20.100000000000001" customHeight="1" x14ac:dyDescent="0.25">
      <c r="A33" s="23" t="s">
        <v>134</v>
      </c>
      <c r="B33" s="15"/>
      <c r="C33" s="78">
        <f>SUM(C34:C36)</f>
        <v>390651.22000000003</v>
      </c>
      <c r="D33" s="210">
        <f>SUM(D34:D36)</f>
        <v>374760.42999999982</v>
      </c>
      <c r="E33" s="216">
        <f t="shared" si="24"/>
        <v>0.31537352193695523</v>
      </c>
      <c r="F33" s="217">
        <f t="shared" si="25"/>
        <v>0.30478190929999732</v>
      </c>
      <c r="G33" s="53">
        <f t="shared" si="19"/>
        <v>-4.0677691983146018E-2</v>
      </c>
      <c r="I33" s="78">
        <f>SUM(I34:I36)</f>
        <v>169929.28000000003</v>
      </c>
      <c r="J33" s="210">
        <f>SUM(J34:J36)</f>
        <v>163322.38000000003</v>
      </c>
      <c r="K33" s="216">
        <f t="shared" si="20"/>
        <v>0.48661443111280378</v>
      </c>
      <c r="L33" s="217">
        <f t="shared" si="21"/>
        <v>0.47873436344433923</v>
      </c>
      <c r="M33" s="53">
        <f t="shared" si="22"/>
        <v>-3.8880291848467745E-2</v>
      </c>
      <c r="O33" s="63">
        <f t="shared" si="17"/>
        <v>4.3498975889541578</v>
      </c>
      <c r="P33" s="237">
        <f t="shared" si="18"/>
        <v>4.3580476199154781</v>
      </c>
      <c r="Q33" s="53">
        <f t="shared" si="23"/>
        <v>1.8736144460080911E-3</v>
      </c>
    </row>
    <row r="34" spans="1:17" ht="20.100000000000001" customHeight="1" x14ac:dyDescent="0.25">
      <c r="A34" s="8"/>
      <c r="B34" s="3" t="s">
        <v>7</v>
      </c>
      <c r="C34" s="31">
        <v>372109.50000000006</v>
      </c>
      <c r="D34" s="141">
        <v>353855.92999999982</v>
      </c>
      <c r="E34" s="214">
        <f t="shared" si="24"/>
        <v>0.30040475378830112</v>
      </c>
      <c r="F34" s="215">
        <f t="shared" si="25"/>
        <v>0.28778087900722654</v>
      </c>
      <c r="G34" s="52">
        <f t="shared" si="19"/>
        <v>-4.9054297189403219E-2</v>
      </c>
      <c r="I34" s="31">
        <v>163237.94100000002</v>
      </c>
      <c r="J34" s="141">
        <v>156057.85500000004</v>
      </c>
      <c r="K34" s="214">
        <f t="shared" si="20"/>
        <v>0.46745291803590544</v>
      </c>
      <c r="L34" s="215">
        <f t="shared" si="21"/>
        <v>0.45744041859979012</v>
      </c>
      <c r="M34" s="52">
        <f t="shared" si="22"/>
        <v>-4.3985399203240259E-2</v>
      </c>
      <c r="O34" s="27">
        <f t="shared" si="17"/>
        <v>4.3868254102623014</v>
      </c>
      <c r="P34" s="143">
        <f t="shared" si="18"/>
        <v>4.4102088383823359</v>
      </c>
      <c r="Q34" s="52">
        <f t="shared" si="23"/>
        <v>5.3303758260660533E-3</v>
      </c>
    </row>
    <row r="35" spans="1:17" ht="20.100000000000001" customHeight="1" x14ac:dyDescent="0.25">
      <c r="A35" s="8"/>
      <c r="B35" s="3" t="s">
        <v>8</v>
      </c>
      <c r="C35" s="31">
        <v>12747.110000000013</v>
      </c>
      <c r="D35" s="141">
        <v>10045.840000000006</v>
      </c>
      <c r="E35" s="214">
        <f t="shared" si="24"/>
        <v>1.0290767747295875E-2</v>
      </c>
      <c r="F35" s="215">
        <f t="shared" si="25"/>
        <v>8.1699935495385366E-3</v>
      </c>
      <c r="G35" s="52">
        <f t="shared" si="19"/>
        <v>-0.21191234719085383</v>
      </c>
      <c r="I35" s="31">
        <v>5569.4650000000001</v>
      </c>
      <c r="J35" s="141">
        <v>5302.4450000000015</v>
      </c>
      <c r="K35" s="214">
        <f t="shared" si="20"/>
        <v>1.594888204421081E-2</v>
      </c>
      <c r="L35" s="215">
        <f t="shared" si="21"/>
        <v>1.5542650258792576E-2</v>
      </c>
      <c r="M35" s="52">
        <f t="shared" si="22"/>
        <v>-4.794356369956515E-2</v>
      </c>
      <c r="O35" s="27">
        <f t="shared" si="17"/>
        <v>4.3691981947280558</v>
      </c>
      <c r="P35" s="143">
        <f t="shared" si="18"/>
        <v>5.2782495042724147</v>
      </c>
      <c r="Q35" s="52">
        <f t="shared" si="23"/>
        <v>0.20805906919975264</v>
      </c>
    </row>
    <row r="36" spans="1:17" ht="20.100000000000001" customHeight="1" x14ac:dyDescent="0.25">
      <c r="A36" s="32"/>
      <c r="B36" s="33" t="s">
        <v>9</v>
      </c>
      <c r="C36" s="211">
        <v>5794.6100000000033</v>
      </c>
      <c r="D36" s="212">
        <v>10858.660000000003</v>
      </c>
      <c r="E36" s="218">
        <f t="shared" si="24"/>
        <v>4.6780004013582789E-3</v>
      </c>
      <c r="F36" s="219">
        <f t="shared" si="25"/>
        <v>8.8310367432322331E-3</v>
      </c>
      <c r="G36" s="52">
        <f t="shared" si="19"/>
        <v>0.87392421577983637</v>
      </c>
      <c r="I36" s="211">
        <v>1121.8739999999996</v>
      </c>
      <c r="J36" s="212">
        <v>1962.0799999999992</v>
      </c>
      <c r="K36" s="218">
        <f t="shared" si="20"/>
        <v>3.2126310326875116E-3</v>
      </c>
      <c r="L36" s="219">
        <f t="shared" si="21"/>
        <v>5.7512945857565176E-3</v>
      </c>
      <c r="M36" s="52">
        <f t="shared" si="22"/>
        <v>0.74893080684640168</v>
      </c>
      <c r="O36" s="27">
        <f t="shared" si="17"/>
        <v>1.9360647222159886</v>
      </c>
      <c r="P36" s="143">
        <f t="shared" si="18"/>
        <v>1.8069264531719371</v>
      </c>
      <c r="Q36" s="52">
        <f t="shared" si="23"/>
        <v>-6.6701421477398687E-2</v>
      </c>
    </row>
    <row r="37" spans="1:17" ht="20.100000000000001" customHeight="1" x14ac:dyDescent="0.25">
      <c r="A37" s="8" t="s">
        <v>135</v>
      </c>
      <c r="B37" s="3"/>
      <c r="C37" s="19">
        <v>1566.96</v>
      </c>
      <c r="D37" s="140">
        <v>1518.73</v>
      </c>
      <c r="E37" s="214">
        <f t="shared" si="24"/>
        <v>1.2650099849536663E-3</v>
      </c>
      <c r="F37" s="215">
        <f t="shared" si="25"/>
        <v>1.235139550648891E-3</v>
      </c>
      <c r="G37" s="54">
        <f>(D37-C37)/C37</f>
        <v>-3.077934344207894E-2</v>
      </c>
      <c r="I37" s="19">
        <v>347.04599999999994</v>
      </c>
      <c r="J37" s="140">
        <v>349.43500000000006</v>
      </c>
      <c r="K37" s="214">
        <f>I37/$I$40</f>
        <v>9.9381102456253586E-4</v>
      </c>
      <c r="L37" s="215">
        <f>J37/$J$40</f>
        <v>1.0242720090790538E-3</v>
      </c>
      <c r="M37" s="54">
        <f>(J37-I37)/I37</f>
        <v>6.8838136731157375E-3</v>
      </c>
      <c r="O37" s="238">
        <f t="shared" si="17"/>
        <v>2.2147725532240767</v>
      </c>
      <c r="P37" s="239">
        <f t="shared" si="18"/>
        <v>2.300836883448671</v>
      </c>
      <c r="Q37" s="54">
        <f t="shared" si="23"/>
        <v>3.8859218342447467E-2</v>
      </c>
    </row>
    <row r="38" spans="1:17" ht="20.100000000000001" customHeight="1" x14ac:dyDescent="0.25">
      <c r="A38" s="8" t="s">
        <v>10</v>
      </c>
      <c r="C38" s="19">
        <v>6665.7100000000037</v>
      </c>
      <c r="D38" s="140">
        <v>5196.5600000000077</v>
      </c>
      <c r="E38" s="214">
        <f t="shared" si="24"/>
        <v>5.3812411974814333E-3</v>
      </c>
      <c r="F38" s="215">
        <f t="shared" si="25"/>
        <v>4.2262132066397647E-3</v>
      </c>
      <c r="G38" s="52">
        <f t="shared" si="19"/>
        <v>-0.22040412799236619</v>
      </c>
      <c r="I38" s="19">
        <v>3701.8919999999976</v>
      </c>
      <c r="J38" s="140">
        <v>3078.7080000000024</v>
      </c>
      <c r="K38" s="214">
        <f t="shared" si="20"/>
        <v>1.0600845655445829E-2</v>
      </c>
      <c r="L38" s="215">
        <f t="shared" si="21"/>
        <v>9.0243805815895875E-3</v>
      </c>
      <c r="M38" s="52">
        <f t="shared" si="22"/>
        <v>-0.16834202618552774</v>
      </c>
      <c r="O38" s="27">
        <f t="shared" si="17"/>
        <v>5.5536349466148325</v>
      </c>
      <c r="P38" s="143">
        <f t="shared" si="18"/>
        <v>5.9245115999815221</v>
      </c>
      <c r="Q38" s="52">
        <f t="shared" si="23"/>
        <v>6.6780884399460588E-2</v>
      </c>
    </row>
    <row r="39" spans="1:17" ht="20.100000000000001" customHeight="1" thickBot="1" x14ac:dyDescent="0.3">
      <c r="A39" s="8" t="s">
        <v>11</v>
      </c>
      <c r="B39" s="10"/>
      <c r="C39" s="21">
        <v>18405.090000000007</v>
      </c>
      <c r="D39" s="142">
        <v>11060</v>
      </c>
      <c r="E39" s="220">
        <f>C39/$C$40</f>
        <v>1.4858466472641855E-2</v>
      </c>
      <c r="F39" s="221">
        <f>D39/$D$40</f>
        <v>8.9947807906452983E-3</v>
      </c>
      <c r="G39" s="55">
        <f t="shared" si="19"/>
        <v>-0.39907927643928959</v>
      </c>
      <c r="I39" s="21">
        <v>3873.8669999999979</v>
      </c>
      <c r="J39" s="142">
        <v>2724.7749999999996</v>
      </c>
      <c r="K39" s="220">
        <f t="shared" si="20"/>
        <v>1.1093318269880638E-2</v>
      </c>
      <c r="L39" s="221">
        <f t="shared" si="21"/>
        <v>7.986923930168352E-3</v>
      </c>
      <c r="M39" s="55">
        <f t="shared" si="22"/>
        <v>-0.29662660075836339</v>
      </c>
      <c r="O39" s="240">
        <f t="shared" si="17"/>
        <v>2.1047802537232889</v>
      </c>
      <c r="P39" s="241">
        <f t="shared" si="18"/>
        <v>2.4636301989150087</v>
      </c>
      <c r="Q39" s="55">
        <f>(P39-O39)/O39</f>
        <v>0.17049283152335057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1238693.78</v>
      </c>
      <c r="D40" s="226">
        <f>D28+D29+D30+D33+D37+D38+D39</f>
        <v>1229601.95</v>
      </c>
      <c r="E40" s="222">
        <f>C40/$C$40</f>
        <v>1</v>
      </c>
      <c r="F40" s="223">
        <f>D40/$D$40</f>
        <v>1</v>
      </c>
      <c r="G40" s="55">
        <f t="shared" si="19"/>
        <v>-7.3398527923504014E-3</v>
      </c>
      <c r="H40" s="1"/>
      <c r="I40" s="213">
        <f>I28+I29+I30+I33+I37+I38+I39</f>
        <v>349207.23499999969</v>
      </c>
      <c r="J40" s="226">
        <f>J28+J29+J30+J33+J37+J38+J39</f>
        <v>341154.49500000005</v>
      </c>
      <c r="K40" s="222">
        <f>K28+K29+K30+K33+K37+K38+K39</f>
        <v>1.0000000000000002</v>
      </c>
      <c r="L40" s="223">
        <f>L28+L29+L30+L33+L37+L38+L39</f>
        <v>0.99999999999999989</v>
      </c>
      <c r="M40" s="55">
        <f t="shared" si="22"/>
        <v>-2.306006059696801E-2</v>
      </c>
      <c r="N40" s="1"/>
      <c r="O40" s="24">
        <f t="shared" si="17"/>
        <v>2.8191570882030237</v>
      </c>
      <c r="P40" s="242">
        <f t="shared" si="18"/>
        <v>2.7745116620870687</v>
      </c>
      <c r="Q40" s="55">
        <f>(P40-O40)/O40</f>
        <v>-1.5836444979521424E-2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0" t="s">
        <v>15</v>
      </c>
      <c r="B44" s="348"/>
      <c r="C44" s="351" t="s">
        <v>1</v>
      </c>
      <c r="D44" s="347"/>
      <c r="E44" s="342" t="s">
        <v>105</v>
      </c>
      <c r="F44" s="342"/>
      <c r="G44" s="130" t="s">
        <v>0</v>
      </c>
      <c r="I44" s="343">
        <v>1000</v>
      </c>
      <c r="J44" s="347"/>
      <c r="K44" s="342" t="s">
        <v>105</v>
      </c>
      <c r="L44" s="342"/>
      <c r="M44" s="130" t="s">
        <v>0</v>
      </c>
      <c r="O44" s="341" t="s">
        <v>22</v>
      </c>
      <c r="P44" s="342"/>
      <c r="Q44" s="130" t="s">
        <v>0</v>
      </c>
    </row>
    <row r="45" spans="1:17" ht="15" customHeight="1" x14ac:dyDescent="0.25">
      <c r="A45" s="349"/>
      <c r="B45" s="350"/>
      <c r="C45" s="352" t="str">
        <f>C5</f>
        <v>jan-out</v>
      </c>
      <c r="D45" s="340"/>
      <c r="E45" s="344" t="str">
        <f>C25</f>
        <v>jan-out</v>
      </c>
      <c r="F45" s="344"/>
      <c r="G45" s="131" t="str">
        <f>G25</f>
        <v>2022 /2021</v>
      </c>
      <c r="I45" s="339" t="str">
        <f>C5</f>
        <v>jan-out</v>
      </c>
      <c r="J45" s="340"/>
      <c r="K45" s="353" t="str">
        <f>C25</f>
        <v>jan-out</v>
      </c>
      <c r="L45" s="346"/>
      <c r="M45" s="131" t="str">
        <f>G45</f>
        <v>2022 /2021</v>
      </c>
      <c r="O45" s="339" t="str">
        <f>C5</f>
        <v>jan-out</v>
      </c>
      <c r="P45" s="340"/>
      <c r="Q45" s="131" t="str">
        <f>Q25</f>
        <v>2022 /2021</v>
      </c>
    </row>
    <row r="46" spans="1:17" ht="15.75" customHeight="1" x14ac:dyDescent="0.25">
      <c r="A46" s="349"/>
      <c r="B46" s="350"/>
      <c r="C46" s="139">
        <f>C6</f>
        <v>2021</v>
      </c>
      <c r="D46" s="137">
        <f>D6</f>
        <v>2022</v>
      </c>
      <c r="E46" s="68">
        <f>C26</f>
        <v>2021</v>
      </c>
      <c r="F46" s="137">
        <f>D26</f>
        <v>2022</v>
      </c>
      <c r="G46" s="131" t="s">
        <v>1</v>
      </c>
      <c r="I46" s="16">
        <f>C6</f>
        <v>2021</v>
      </c>
      <c r="J46" s="138">
        <f>D6</f>
        <v>2022</v>
      </c>
      <c r="K46" s="136">
        <f>C26</f>
        <v>2021</v>
      </c>
      <c r="L46" s="137">
        <f>D26</f>
        <v>2022</v>
      </c>
      <c r="M46" s="260">
        <v>1000</v>
      </c>
      <c r="O46" s="16">
        <f>O26</f>
        <v>2021</v>
      </c>
      <c r="P46" s="138">
        <f>P26</f>
        <v>2022</v>
      </c>
      <c r="Q46" s="131"/>
    </row>
    <row r="47" spans="1:17" s="273" customFormat="1" ht="15.75" customHeight="1" x14ac:dyDescent="0.25">
      <c r="A47" s="23" t="s">
        <v>116</v>
      </c>
      <c r="B47" s="15"/>
      <c r="C47" s="78">
        <f>C48+C49</f>
        <v>739623.070000001</v>
      </c>
      <c r="D47" s="210">
        <f>D48+D49</f>
        <v>719814.71000000043</v>
      </c>
      <c r="E47" s="216">
        <f>C47/$C$60</f>
        <v>0.49603465658410867</v>
      </c>
      <c r="F47" s="217">
        <f>D47/$D$60</f>
        <v>0.48435504286296438</v>
      </c>
      <c r="G47" s="53">
        <f>(D47-C47)/C47</f>
        <v>-2.6781695708870387E-2</v>
      </c>
      <c r="H47"/>
      <c r="I47" s="78">
        <f>I48+I49</f>
        <v>221491.60099999985</v>
      </c>
      <c r="J47" s="210">
        <f>J48+J49</f>
        <v>231210.69799999989</v>
      </c>
      <c r="K47" s="216">
        <f>I47/$I$60</f>
        <v>0.53727343341990608</v>
      </c>
      <c r="L47" s="217">
        <f>J47/$J$60</f>
        <v>0.5369558099289744</v>
      </c>
      <c r="M47" s="53">
        <f>(J47-I47)/I47</f>
        <v>4.3880205642651181E-2</v>
      </c>
      <c r="N47"/>
      <c r="O47" s="63">
        <f t="shared" ref="O47" si="26">(I47/C47)*10</f>
        <v>2.9946551153413798</v>
      </c>
      <c r="P47" s="237">
        <f t="shared" ref="P47" si="27">(J47/D47)*10</f>
        <v>3.2120863159353852</v>
      </c>
      <c r="Q47" s="53">
        <f>(P47-O47)/O47</f>
        <v>7.2606424519512311E-2</v>
      </c>
    </row>
    <row r="48" spans="1:17" ht="20.100000000000001" customHeight="1" x14ac:dyDescent="0.25">
      <c r="A48" s="8" t="s">
        <v>4</v>
      </c>
      <c r="C48" s="19">
        <v>345563.21000000043</v>
      </c>
      <c r="D48" s="140">
        <v>334277.44000000047</v>
      </c>
      <c r="E48" s="214">
        <f>C48/$C$60</f>
        <v>0.23175497784358215</v>
      </c>
      <c r="F48" s="215">
        <f>D48/$D$60</f>
        <v>0.22493144628750658</v>
      </c>
      <c r="G48" s="52">
        <f>(D48-C48)/C48</f>
        <v>-3.2659061130957623E-2</v>
      </c>
      <c r="I48" s="19">
        <v>123348.23899999983</v>
      </c>
      <c r="J48" s="140">
        <v>129986.40599999987</v>
      </c>
      <c r="K48" s="214">
        <f>I48/$I$60</f>
        <v>0.29920652329308467</v>
      </c>
      <c r="L48" s="215">
        <f>J48/$J$60</f>
        <v>0.30187597943018391</v>
      </c>
      <c r="M48" s="52">
        <f>(J48-I48)/I48</f>
        <v>5.3816471591459476E-2</v>
      </c>
      <c r="O48" s="27">
        <f t="shared" ref="O48:O60" si="28">(I48/C48)*10</f>
        <v>3.5694841184048403</v>
      </c>
      <c r="P48" s="143">
        <f t="shared" ref="P48:P60" si="29">(J48/D48)*10</f>
        <v>3.8885784813955642</v>
      </c>
      <c r="Q48" s="52">
        <f>(P48-O48)/O48</f>
        <v>8.9395092513627247E-2</v>
      </c>
    </row>
    <row r="49" spans="1:17" ht="20.100000000000001" customHeight="1" x14ac:dyDescent="0.25">
      <c r="A49" s="8" t="s">
        <v>5</v>
      </c>
      <c r="C49" s="19">
        <v>394059.86000000051</v>
      </c>
      <c r="D49" s="140">
        <v>385537.27</v>
      </c>
      <c r="E49" s="214">
        <f>C49/$C$60</f>
        <v>0.26427967874052649</v>
      </c>
      <c r="F49" s="215">
        <f>D49/$D$60</f>
        <v>0.25942359657545783</v>
      </c>
      <c r="G49" s="52">
        <f>(D49-C49)/C49</f>
        <v>-2.1627653219996781E-2</v>
      </c>
      <c r="I49" s="19">
        <v>98143.362000000008</v>
      </c>
      <c r="J49" s="140">
        <v>101224.29200000002</v>
      </c>
      <c r="K49" s="214">
        <f>I49/$I$60</f>
        <v>0.23806691012682138</v>
      </c>
      <c r="L49" s="215">
        <f>J49/$J$60</f>
        <v>0.2350798304987905</v>
      </c>
      <c r="M49" s="52">
        <f>(J49-I49)/I49</f>
        <v>3.1392138369989886E-2</v>
      </c>
      <c r="O49" s="27">
        <f t="shared" si="28"/>
        <v>2.4905698844840445</v>
      </c>
      <c r="P49" s="143">
        <f t="shared" si="29"/>
        <v>2.6255384336772423</v>
      </c>
      <c r="Q49" s="52">
        <f>(P49-O49)/O49</f>
        <v>5.4191833778299441E-2</v>
      </c>
    </row>
    <row r="50" spans="1:17" ht="20.100000000000001" customHeight="1" x14ac:dyDescent="0.25">
      <c r="A50" s="23" t="s">
        <v>38</v>
      </c>
      <c r="B50" s="15"/>
      <c r="C50" s="78">
        <f>C51+C52</f>
        <v>574892.44000000099</v>
      </c>
      <c r="D50" s="210">
        <f>D51+D52</f>
        <v>612780.62999999931</v>
      </c>
      <c r="E50" s="216">
        <f>C50/$C$60</f>
        <v>0.38555662419805325</v>
      </c>
      <c r="F50" s="217">
        <f>D50/$D$60</f>
        <v>0.41233304097000711</v>
      </c>
      <c r="G50" s="53">
        <f>(D50-C50)/C50</f>
        <v>6.5904832563110846E-2</v>
      </c>
      <c r="I50" s="78">
        <f>I51+I52</f>
        <v>70439.991000000024</v>
      </c>
      <c r="J50" s="210">
        <f>J51+J52</f>
        <v>80783.019999999902</v>
      </c>
      <c r="K50" s="216">
        <f>I50/$I$60</f>
        <v>0.17086668588682657</v>
      </c>
      <c r="L50" s="217">
        <f>J50/$J$60</f>
        <v>0.1876077201782787</v>
      </c>
      <c r="M50" s="53">
        <f>(J50-I50)/I50</f>
        <v>0.14683461558079805</v>
      </c>
      <c r="O50" s="63">
        <f t="shared" si="28"/>
        <v>1.2252725222826013</v>
      </c>
      <c r="P50" s="237">
        <f t="shared" si="29"/>
        <v>1.3183024404671537</v>
      </c>
      <c r="Q50" s="53">
        <f>(P50-O50)/O50</f>
        <v>7.5925899334822147E-2</v>
      </c>
    </row>
    <row r="51" spans="1:17" ht="20.100000000000001" customHeight="1" x14ac:dyDescent="0.25">
      <c r="A51" s="8"/>
      <c r="B51" t="s">
        <v>6</v>
      </c>
      <c r="C51" s="31">
        <v>552209.19000000099</v>
      </c>
      <c r="D51" s="141">
        <v>592413.17999999935</v>
      </c>
      <c r="E51" s="214">
        <f t="shared" ref="E51:E57" si="30">C51/$C$60</f>
        <v>0.37034390493557612</v>
      </c>
      <c r="F51" s="215">
        <f t="shared" ref="F51:F57" si="31">D51/$D$60</f>
        <v>0.39862801802353348</v>
      </c>
      <c r="G51" s="52">
        <f t="shared" ref="G51:G59" si="32">(D51-C51)/C51</f>
        <v>7.2805724222007762E-2</v>
      </c>
      <c r="I51" s="31">
        <v>65896.455000000031</v>
      </c>
      <c r="J51" s="141">
        <v>76301.716999999902</v>
      </c>
      <c r="K51" s="214">
        <f t="shared" ref="K51:K58" si="33">I51/$I$60</f>
        <v>0.1598454048289189</v>
      </c>
      <c r="L51" s="215">
        <f t="shared" ref="L51:L58" si="34">J51/$J$60</f>
        <v>0.17720049550088882</v>
      </c>
      <c r="M51" s="52">
        <f t="shared" ref="M51:M58" si="35">(J51-I51)/I51</f>
        <v>0.15790321345814226</v>
      </c>
      <c r="O51" s="27">
        <f t="shared" si="28"/>
        <v>1.1933241277639715</v>
      </c>
      <c r="P51" s="143">
        <f t="shared" si="29"/>
        <v>1.287981422020354</v>
      </c>
      <c r="Q51" s="52">
        <f t="shared" ref="Q51:Q58" si="36">(P51-O51)/O51</f>
        <v>7.9322366869217384E-2</v>
      </c>
    </row>
    <row r="52" spans="1:17" ht="20.100000000000001" customHeight="1" x14ac:dyDescent="0.25">
      <c r="A52" s="8"/>
      <c r="B52" t="s">
        <v>39</v>
      </c>
      <c r="C52" s="31">
        <v>22683.25</v>
      </c>
      <c r="D52" s="141">
        <v>20367.45</v>
      </c>
      <c r="E52" s="218">
        <f t="shared" si="30"/>
        <v>1.5212719262477126E-2</v>
      </c>
      <c r="F52" s="219">
        <f t="shared" si="31"/>
        <v>1.3705022946473654E-2</v>
      </c>
      <c r="G52" s="52">
        <f t="shared" si="32"/>
        <v>-0.10209295405199868</v>
      </c>
      <c r="I52" s="31">
        <v>4543.5359999999991</v>
      </c>
      <c r="J52" s="141">
        <v>4481.3030000000035</v>
      </c>
      <c r="K52" s="218">
        <f t="shared" si="33"/>
        <v>1.1021281057907688E-2</v>
      </c>
      <c r="L52" s="219">
        <f t="shared" si="34"/>
        <v>1.0407224677389909E-2</v>
      </c>
      <c r="M52" s="52">
        <f t="shared" si="35"/>
        <v>-1.3697041247168645E-2</v>
      </c>
      <c r="O52" s="27">
        <f t="shared" si="28"/>
        <v>2.0030357201900078</v>
      </c>
      <c r="P52" s="143">
        <f t="shared" si="29"/>
        <v>2.2002278144784957</v>
      </c>
      <c r="Q52" s="52">
        <f t="shared" si="36"/>
        <v>9.8446618949851933E-2</v>
      </c>
    </row>
    <row r="53" spans="1:17" ht="20.100000000000001" customHeight="1" x14ac:dyDescent="0.25">
      <c r="A53" s="23" t="s">
        <v>134</v>
      </c>
      <c r="B53" s="15"/>
      <c r="C53" s="78">
        <f>SUM(C54:C56)</f>
        <v>155794.66</v>
      </c>
      <c r="D53" s="210">
        <f>SUM(D54:D56)</f>
        <v>128229.1099999999</v>
      </c>
      <c r="E53" s="216">
        <f>C53/$C$60</f>
        <v>0.10448504624218641</v>
      </c>
      <c r="F53" s="217">
        <f>D53/$D$60</f>
        <v>8.6283893906988485E-2</v>
      </c>
      <c r="G53" s="53">
        <f>(D53-C53)/C53</f>
        <v>-0.17693514013895023</v>
      </c>
      <c r="I53" s="78">
        <f>SUM(I54:I56)</f>
        <v>112740.08599999998</v>
      </c>
      <c r="J53" s="210">
        <f>SUM(J54:J56)</f>
        <v>108003.66699999997</v>
      </c>
      <c r="K53" s="216">
        <f t="shared" si="33"/>
        <v>0.27347426636405736</v>
      </c>
      <c r="L53" s="217">
        <f t="shared" si="34"/>
        <v>0.2508240189183818</v>
      </c>
      <c r="M53" s="53">
        <f t="shared" si="35"/>
        <v>-4.2011844837514224E-2</v>
      </c>
      <c r="O53" s="63">
        <f t="shared" si="28"/>
        <v>7.2364538040007265</v>
      </c>
      <c r="P53" s="237">
        <f t="shared" si="29"/>
        <v>8.4227104906210499</v>
      </c>
      <c r="Q53" s="53">
        <f t="shared" si="36"/>
        <v>0.1639279015316166</v>
      </c>
    </row>
    <row r="54" spans="1:17" ht="20.100000000000001" customHeight="1" x14ac:dyDescent="0.25">
      <c r="A54" s="8"/>
      <c r="B54" s="3" t="s">
        <v>7</v>
      </c>
      <c r="C54" s="31">
        <v>144725.86000000002</v>
      </c>
      <c r="D54" s="141">
        <v>119291.2099999999</v>
      </c>
      <c r="E54" s="214">
        <f>C54/$C$60</f>
        <v>9.7061659074452217E-2</v>
      </c>
      <c r="F54" s="215">
        <f>D54/$D$60</f>
        <v>8.0269683753371485E-2</v>
      </c>
      <c r="G54" s="52">
        <f>(D54-C54)/C54</f>
        <v>-0.17574364387953961</v>
      </c>
      <c r="I54" s="31">
        <v>103571.62599999999</v>
      </c>
      <c r="J54" s="141">
        <v>99338.636999999973</v>
      </c>
      <c r="K54" s="214">
        <f t="shared" si="33"/>
        <v>0.25123428091479844</v>
      </c>
      <c r="L54" s="215">
        <f t="shared" si="34"/>
        <v>0.23070064987899216</v>
      </c>
      <c r="M54" s="52">
        <f t="shared" si="35"/>
        <v>-4.0870160713707596E-2</v>
      </c>
      <c r="O54" s="27">
        <f t="shared" si="28"/>
        <v>7.1564007980329141</v>
      </c>
      <c r="P54" s="143">
        <f t="shared" si="29"/>
        <v>8.3274062690788409</v>
      </c>
      <c r="Q54" s="52">
        <f t="shared" si="36"/>
        <v>0.16363050422885789</v>
      </c>
    </row>
    <row r="55" spans="1:17" ht="20.100000000000001" customHeight="1" x14ac:dyDescent="0.25">
      <c r="A55" s="8"/>
      <c r="B55" s="3" t="s">
        <v>8</v>
      </c>
      <c r="C55" s="31">
        <v>8713.15</v>
      </c>
      <c r="D55" s="141">
        <v>7775.9199999999964</v>
      </c>
      <c r="E55" s="214">
        <f t="shared" si="30"/>
        <v>5.8435499693321093E-3</v>
      </c>
      <c r="F55" s="215">
        <f t="shared" si="31"/>
        <v>5.2323271705561249E-3</v>
      </c>
      <c r="G55" s="52">
        <f t="shared" si="32"/>
        <v>-0.10756500232407376</v>
      </c>
      <c r="I55" s="31">
        <v>7956.5680000000011</v>
      </c>
      <c r="J55" s="141">
        <v>7926.8269999999993</v>
      </c>
      <c r="K55" s="214">
        <f t="shared" si="33"/>
        <v>1.930029214786776E-2</v>
      </c>
      <c r="L55" s="215">
        <f t="shared" si="34"/>
        <v>1.8408991663317689E-2</v>
      </c>
      <c r="M55" s="52">
        <f t="shared" si="35"/>
        <v>-3.7379181576782604E-3</v>
      </c>
      <c r="O55" s="27">
        <f t="shared" si="28"/>
        <v>9.1316779809827686</v>
      </c>
      <c r="P55" s="143">
        <f t="shared" si="29"/>
        <v>10.194069640634167</v>
      </c>
      <c r="Q55" s="52">
        <f t="shared" si="36"/>
        <v>0.1163413407551042</v>
      </c>
    </row>
    <row r="56" spans="1:17" ht="20.100000000000001" customHeight="1" x14ac:dyDescent="0.25">
      <c r="A56" s="32"/>
      <c r="B56" s="33" t="s">
        <v>9</v>
      </c>
      <c r="C56" s="211">
        <v>2355.6499999999996</v>
      </c>
      <c r="D56" s="212">
        <v>1161.9799999999996</v>
      </c>
      <c r="E56" s="218">
        <f t="shared" si="30"/>
        <v>1.5798371984020914E-3</v>
      </c>
      <c r="F56" s="219">
        <f t="shared" si="31"/>
        <v>7.818829830608863E-4</v>
      </c>
      <c r="G56" s="52">
        <f t="shared" si="32"/>
        <v>-0.50672638125358194</v>
      </c>
      <c r="I56" s="211">
        <v>1211.8919999999998</v>
      </c>
      <c r="J56" s="212">
        <v>738.2030000000002</v>
      </c>
      <c r="K56" s="218">
        <f t="shared" si="33"/>
        <v>2.9396933013912216E-3</v>
      </c>
      <c r="L56" s="219">
        <f t="shared" si="34"/>
        <v>1.7143773760719279E-3</v>
      </c>
      <c r="M56" s="52">
        <f t="shared" si="35"/>
        <v>-0.39086733801361812</v>
      </c>
      <c r="O56" s="27">
        <f t="shared" si="28"/>
        <v>5.1446182582302127</v>
      </c>
      <c r="P56" s="143">
        <f t="shared" si="29"/>
        <v>6.3529750942357053</v>
      </c>
      <c r="Q56" s="52">
        <f t="shared" si="36"/>
        <v>0.23487784231072889</v>
      </c>
    </row>
    <row r="57" spans="1:17" ht="20.100000000000001" customHeight="1" x14ac:dyDescent="0.25">
      <c r="A57" s="8" t="s">
        <v>135</v>
      </c>
      <c r="B57" s="3"/>
      <c r="C57" s="19">
        <v>1350.3099999999995</v>
      </c>
      <c r="D57" s="140">
        <v>1695.31</v>
      </c>
      <c r="E57" s="214">
        <f t="shared" si="30"/>
        <v>9.0559716739512549E-4</v>
      </c>
      <c r="F57" s="215">
        <f t="shared" si="31"/>
        <v>1.1407546085242014E-3</v>
      </c>
      <c r="G57" s="54">
        <f t="shared" si="32"/>
        <v>0.25549688590027519</v>
      </c>
      <c r="I57" s="19">
        <v>1216.9680000000005</v>
      </c>
      <c r="J57" s="140">
        <v>1527.4870000000001</v>
      </c>
      <c r="K57" s="214">
        <f t="shared" si="33"/>
        <v>2.952006183395446E-3</v>
      </c>
      <c r="L57" s="215">
        <f t="shared" si="34"/>
        <v>3.5473835178724288E-3</v>
      </c>
      <c r="M57" s="54">
        <f t="shared" si="35"/>
        <v>0.25515790061858606</v>
      </c>
      <c r="O57" s="238">
        <f t="shared" si="28"/>
        <v>9.0125082388488647</v>
      </c>
      <c r="P57" s="239">
        <f t="shared" si="29"/>
        <v>9.0100748535666053</v>
      </c>
      <c r="Q57" s="54">
        <f t="shared" si="36"/>
        <v>-2.7000089406521802E-4</v>
      </c>
    </row>
    <row r="58" spans="1:17" ht="20.100000000000001" customHeight="1" x14ac:dyDescent="0.25">
      <c r="A58" s="8" t="s">
        <v>10</v>
      </c>
      <c r="C58" s="19">
        <v>9060.8800000000047</v>
      </c>
      <c r="D58" s="140">
        <v>11862.580000000027</v>
      </c>
      <c r="E58" s="214">
        <f>C58/$C$60</f>
        <v>6.0767581237694693E-3</v>
      </c>
      <c r="F58" s="215">
        <f>D58/$D$60</f>
        <v>7.9821937014392958E-3</v>
      </c>
      <c r="G58" s="52">
        <f t="shared" si="32"/>
        <v>0.3092083771112763</v>
      </c>
      <c r="I58" s="19">
        <v>4419.1909999999989</v>
      </c>
      <c r="J58" s="140">
        <v>6621.3949999999977</v>
      </c>
      <c r="K58" s="214">
        <f t="shared" si="33"/>
        <v>1.0719656685800692E-2</v>
      </c>
      <c r="L58" s="215">
        <f t="shared" si="34"/>
        <v>1.5377301075768828E-2</v>
      </c>
      <c r="M58" s="52">
        <f t="shared" si="35"/>
        <v>0.49832740879495802</v>
      </c>
      <c r="O58" s="27">
        <f t="shared" si="28"/>
        <v>4.8772205348707818</v>
      </c>
      <c r="P58" s="143">
        <f t="shared" si="29"/>
        <v>5.5817495013732108</v>
      </c>
      <c r="Q58" s="52">
        <f t="shared" si="36"/>
        <v>0.14445296485267403</v>
      </c>
    </row>
    <row r="59" spans="1:17" ht="20.100000000000001" customHeight="1" thickBot="1" x14ac:dyDescent="0.3">
      <c r="A59" s="8" t="s">
        <v>11</v>
      </c>
      <c r="B59" s="10"/>
      <c r="C59" s="21">
        <v>10350.000000000002</v>
      </c>
      <c r="D59" s="142">
        <v>11747.970000000007</v>
      </c>
      <c r="E59" s="220">
        <f>C59/$C$60</f>
        <v>6.9413176844869357E-3</v>
      </c>
      <c r="F59" s="221">
        <f>D59/$D$60</f>
        <v>7.9050739500764293E-3</v>
      </c>
      <c r="G59" s="55">
        <f t="shared" si="32"/>
        <v>0.13506956521739175</v>
      </c>
      <c r="I59" s="21">
        <v>1943.332000000001</v>
      </c>
      <c r="J59" s="142">
        <v>2449.1259999999984</v>
      </c>
      <c r="K59" s="220">
        <f>I59/$I$60</f>
        <v>4.7139514600139359E-3</v>
      </c>
      <c r="L59" s="221">
        <f>J59/$J$60</f>
        <v>5.6877663807239102E-3</v>
      </c>
      <c r="M59" s="55">
        <f>(J59-I59)/I59</f>
        <v>0.26027153363398386</v>
      </c>
      <c r="O59" s="240">
        <f t="shared" si="28"/>
        <v>1.8776154589371987</v>
      </c>
      <c r="P59" s="241">
        <f t="shared" si="29"/>
        <v>2.0847227223086175</v>
      </c>
      <c r="Q59" s="55">
        <f>(P59-O59)/O59</f>
        <v>0.11030334373612867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1491071.3600000022</v>
      </c>
      <c r="D60" s="226">
        <f>D48+D49+D50+D53+D57+D58+D59</f>
        <v>1486130.3099999998</v>
      </c>
      <c r="E60" s="222">
        <f>E48+E49+E50+E53+E57+E58+E59</f>
        <v>0.99999999999999978</v>
      </c>
      <c r="F60" s="223">
        <f>F48+F49+F50+F53+F57+F58+F59</f>
        <v>0.99999999999999989</v>
      </c>
      <c r="G60" s="55">
        <f>(D60-C60)/C60</f>
        <v>-3.3137582362271164E-3</v>
      </c>
      <c r="H60" s="1"/>
      <c r="I60" s="213">
        <f>I48+I49+I50+I53+I57+I58+I59</f>
        <v>412251.16899999982</v>
      </c>
      <c r="J60" s="226">
        <f>J48+J49+J50+J53+J57+J58+J59</f>
        <v>430595.39299999975</v>
      </c>
      <c r="K60" s="222">
        <f>K48+K49+K50+K53+K57+K58+K59</f>
        <v>1</v>
      </c>
      <c r="L60" s="223">
        <f>L48+L49+L50+L53+L57+L58+L59</f>
        <v>1</v>
      </c>
      <c r="M60" s="55">
        <f>(J60-I60)/I60</f>
        <v>4.4497688252764997E-2</v>
      </c>
      <c r="N60" s="1"/>
      <c r="O60" s="24">
        <f t="shared" si="28"/>
        <v>2.7647983863092858</v>
      </c>
      <c r="P60" s="242">
        <f t="shared" si="29"/>
        <v>2.8974268952229347</v>
      </c>
      <c r="Q60" s="55">
        <f>(P60-O60)/O60</f>
        <v>4.7970408826335451E-2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 codeName="Folha24">
    <pageSetUpPr fitToPage="1"/>
  </sheetPr>
  <dimension ref="A1:XFC64"/>
  <sheetViews>
    <sheetView showGridLines="0" workbookViewId="0"/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183</v>
      </c>
    </row>
    <row r="3" spans="1:20" ht="8.25" customHeight="1" thickBot="1" x14ac:dyDescent="0.3">
      <c r="Q3" s="10"/>
    </row>
    <row r="4" spans="1:20" x14ac:dyDescent="0.25">
      <c r="A4" s="330" t="s">
        <v>3</v>
      </c>
      <c r="B4" s="348"/>
      <c r="C4" s="351" t="s">
        <v>1</v>
      </c>
      <c r="D4" s="347"/>
      <c r="E4" s="342" t="s">
        <v>104</v>
      </c>
      <c r="F4" s="342"/>
      <c r="G4" s="130" t="s">
        <v>0</v>
      </c>
      <c r="I4" s="343">
        <v>1000</v>
      </c>
      <c r="J4" s="342"/>
      <c r="K4" s="354" t="s">
        <v>104</v>
      </c>
      <c r="L4" s="355"/>
      <c r="M4" s="130" t="s">
        <v>0</v>
      </c>
      <c r="O4" s="341" t="s">
        <v>22</v>
      </c>
      <c r="P4" s="342"/>
      <c r="Q4" s="130" t="s">
        <v>0</v>
      </c>
    </row>
    <row r="5" spans="1:20" x14ac:dyDescent="0.25">
      <c r="A5" s="349"/>
      <c r="B5" s="350"/>
      <c r="C5" s="352" t="s">
        <v>67</v>
      </c>
      <c r="D5" s="340"/>
      <c r="E5" s="344" t="str">
        <f>C5</f>
        <v>out</v>
      </c>
      <c r="F5" s="344"/>
      <c r="G5" s="131" t="s">
        <v>133</v>
      </c>
      <c r="I5" s="339" t="str">
        <f>C5</f>
        <v>out</v>
      </c>
      <c r="J5" s="344"/>
      <c r="K5" s="345" t="str">
        <f>C5</f>
        <v>out</v>
      </c>
      <c r="L5" s="346"/>
      <c r="M5" s="131" t="str">
        <f>G5</f>
        <v>2022 /2021</v>
      </c>
      <c r="O5" s="339" t="str">
        <f>C5</f>
        <v>out</v>
      </c>
      <c r="P5" s="340"/>
      <c r="Q5" s="131" t="str">
        <f>M5</f>
        <v>2022 /2021</v>
      </c>
    </row>
    <row r="6" spans="1:20" ht="19.5" customHeight="1" x14ac:dyDescent="0.25">
      <c r="A6" s="349"/>
      <c r="B6" s="350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116</v>
      </c>
      <c r="B7" s="15"/>
      <c r="C7" s="78">
        <f>C8+C9</f>
        <v>116610.81</v>
      </c>
      <c r="D7" s="210">
        <f>D8+D9</f>
        <v>125934.88999999998</v>
      </c>
      <c r="E7" s="216">
        <f t="shared" ref="E7" si="0">C7/$C$20</f>
        <v>0.39626204575070262</v>
      </c>
      <c r="F7" s="217">
        <f t="shared" ref="F7" si="1">D7/$D$20</f>
        <v>0.41975919430429587</v>
      </c>
      <c r="G7" s="53">
        <f>(D7-C7)/C7</f>
        <v>7.9958967783518423E-2</v>
      </c>
      <c r="I7" s="224">
        <f>I8+I9</f>
        <v>34609.854000000014</v>
      </c>
      <c r="J7" s="225">
        <f>J8+J9</f>
        <v>39452.637000000002</v>
      </c>
      <c r="K7" s="216">
        <f t="shared" ref="K7" si="2">I7/$I$20</f>
        <v>0.38185266936497864</v>
      </c>
      <c r="L7" s="217">
        <f t="shared" ref="L7" si="3">J7/$J$20</f>
        <v>0.41391473208822666</v>
      </c>
      <c r="M7" s="53">
        <f>(J7-I7)/I7</f>
        <v>0.13992497627987643</v>
      </c>
      <c r="O7" s="63">
        <f t="shared" ref="O7" si="4">(I7/C7)*10</f>
        <v>2.9679798982615773</v>
      </c>
      <c r="P7" s="237">
        <f t="shared" ref="P7" si="5">(J7/D7)*10</f>
        <v>3.1327805185679685</v>
      </c>
      <c r="Q7" s="53">
        <f>(P7-O7)/O7</f>
        <v>5.5526191536175565E-2</v>
      </c>
    </row>
    <row r="8" spans="1:20" ht="20.100000000000001" customHeight="1" x14ac:dyDescent="0.25">
      <c r="A8" s="8" t="s">
        <v>4</v>
      </c>
      <c r="C8" s="19">
        <v>52213.110000000015</v>
      </c>
      <c r="D8" s="140">
        <v>54957.680000000051</v>
      </c>
      <c r="E8" s="214">
        <f t="shared" ref="E8:E19" si="6">C8/$C$20</f>
        <v>0.17742843724013643</v>
      </c>
      <c r="F8" s="215">
        <f t="shared" ref="F8:F19" si="7">D8/$D$20</f>
        <v>0.18318189246549021</v>
      </c>
      <c r="G8" s="52">
        <f>(D8-C8)/C8</f>
        <v>5.2564767737452056E-2</v>
      </c>
      <c r="I8" s="19">
        <v>18557.65800000001</v>
      </c>
      <c r="J8" s="140">
        <v>21053.31</v>
      </c>
      <c r="K8" s="214">
        <f t="shared" ref="K8:K19" si="8">I8/$I$20</f>
        <v>0.20474779363306045</v>
      </c>
      <c r="L8" s="215">
        <f t="shared" ref="L8:L19" si="9">J8/$J$20</f>
        <v>0.22087940961260416</v>
      </c>
      <c r="M8" s="52">
        <f>(J8-I8)/I8</f>
        <v>0.13448097814928961</v>
      </c>
      <c r="O8" s="27">
        <f t="shared" ref="O8:P20" si="10">(I8/C8)*10</f>
        <v>3.5542142576835594</v>
      </c>
      <c r="P8" s="143">
        <f t="shared" si="10"/>
        <v>3.8308221890006964</v>
      </c>
      <c r="Q8" s="52">
        <f>(P8-O8)/O8</f>
        <v>7.7825339516086126E-2</v>
      </c>
      <c r="R8" s="119"/>
      <c r="S8" s="119"/>
      <c r="T8" s="2"/>
    </row>
    <row r="9" spans="1:20" ht="20.100000000000001" customHeight="1" x14ac:dyDescent="0.25">
      <c r="A9" s="8" t="s">
        <v>5</v>
      </c>
      <c r="C9" s="19">
        <v>64397.69999999999</v>
      </c>
      <c r="D9" s="140">
        <v>70977.209999999934</v>
      </c>
      <c r="E9" s="214">
        <f t="shared" si="6"/>
        <v>0.21883360851056621</v>
      </c>
      <c r="F9" s="215">
        <f t="shared" si="7"/>
        <v>0.23657730183880565</v>
      </c>
      <c r="G9" s="52">
        <f>(D9-C9)/C9</f>
        <v>0.1021699532747279</v>
      </c>
      <c r="I9" s="19">
        <v>16052.196000000004</v>
      </c>
      <c r="J9" s="140">
        <v>18399.327000000001</v>
      </c>
      <c r="K9" s="214">
        <f t="shared" si="8"/>
        <v>0.17710487573191819</v>
      </c>
      <c r="L9" s="215">
        <f t="shared" si="9"/>
        <v>0.19303532247562247</v>
      </c>
      <c r="M9" s="52">
        <f>(J9-I9)/I9</f>
        <v>0.14621868559292431</v>
      </c>
      <c r="O9" s="27">
        <f t="shared" si="10"/>
        <v>2.4926660424207707</v>
      </c>
      <c r="P9" s="143">
        <f t="shared" si="10"/>
        <v>2.5922865945280211</v>
      </c>
      <c r="Q9" s="52">
        <f t="shared" ref="Q9:Q20" si="11">(P9-O9)/O9</f>
        <v>3.9965462846560537E-2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93801.650000000081</v>
      </c>
      <c r="D10" s="210">
        <f>D11+D12</f>
        <v>98409.949999999953</v>
      </c>
      <c r="E10" s="216">
        <f t="shared" si="6"/>
        <v>0.31875289884180913</v>
      </c>
      <c r="F10" s="217">
        <f t="shared" si="7"/>
        <v>0.32801459010704681</v>
      </c>
      <c r="G10" s="53">
        <f>(D10-C10)/C10</f>
        <v>4.9128133673553377E-2</v>
      </c>
      <c r="I10" s="224">
        <f>I11+I12</f>
        <v>11281.688999999995</v>
      </c>
      <c r="J10" s="225">
        <f>J11+J12</f>
        <v>13704.556000000008</v>
      </c>
      <c r="K10" s="216">
        <f t="shared" si="8"/>
        <v>0.12447157562685797</v>
      </c>
      <c r="L10" s="217">
        <f t="shared" si="9"/>
        <v>0.14378044299366102</v>
      </c>
      <c r="M10" s="53">
        <f>(J10-I10)/I10</f>
        <v>0.21476101672364964</v>
      </c>
      <c r="O10" s="63">
        <f t="shared" si="10"/>
        <v>1.2027175428150769</v>
      </c>
      <c r="P10" s="237">
        <f t="shared" si="10"/>
        <v>1.3925986142661402</v>
      </c>
      <c r="Q10" s="53">
        <f t="shared" si="11"/>
        <v>0.1578766956426263</v>
      </c>
      <c r="R10" s="272"/>
      <c r="S10" s="272"/>
      <c r="T10" s="2"/>
    </row>
    <row r="11" spans="1:20" ht="20.100000000000001" customHeight="1" x14ac:dyDescent="0.25">
      <c r="A11" s="8"/>
      <c r="B11" t="s">
        <v>6</v>
      </c>
      <c r="C11" s="31">
        <v>89291.030000000086</v>
      </c>
      <c r="D11" s="141">
        <v>94520.65999999996</v>
      </c>
      <c r="E11" s="214">
        <f t="shared" si="6"/>
        <v>0.30342509596655226</v>
      </c>
      <c r="F11" s="215">
        <f t="shared" si="7"/>
        <v>0.31505102427699166</v>
      </c>
      <c r="G11" s="52">
        <f t="shared" ref="G11:G19" si="12">(D11-C11)/C11</f>
        <v>5.8568369073577362E-2</v>
      </c>
      <c r="I11" s="19">
        <v>10358.961999999994</v>
      </c>
      <c r="J11" s="140">
        <v>12782.209000000008</v>
      </c>
      <c r="K11" s="214">
        <f t="shared" si="8"/>
        <v>0.11429107131022206</v>
      </c>
      <c r="L11" s="215">
        <f t="shared" si="9"/>
        <v>0.13410370043783695</v>
      </c>
      <c r="M11" s="52">
        <f t="shared" ref="M11:M19" si="13">(J11-I11)/I11</f>
        <v>0.23392758849776796</v>
      </c>
      <c r="O11" s="27">
        <f t="shared" si="10"/>
        <v>1.1601346742220338</v>
      </c>
      <c r="P11" s="143">
        <f t="shared" si="10"/>
        <v>1.352319059134798</v>
      </c>
      <c r="Q11" s="52">
        <f t="shared" si="11"/>
        <v>0.16565696137100613</v>
      </c>
    </row>
    <row r="12" spans="1:20" ht="20.100000000000001" customHeight="1" x14ac:dyDescent="0.25">
      <c r="A12" s="8"/>
      <c r="B12" t="s">
        <v>39</v>
      </c>
      <c r="C12" s="31">
        <v>4510.62</v>
      </c>
      <c r="D12" s="141">
        <v>3889.2899999999986</v>
      </c>
      <c r="E12" s="218">
        <f t="shared" si="6"/>
        <v>1.5327802875256884E-2</v>
      </c>
      <c r="F12" s="219">
        <f t="shared" si="7"/>
        <v>1.2963565830055153E-2</v>
      </c>
      <c r="G12" s="52">
        <f t="shared" si="12"/>
        <v>-0.13774824746930606</v>
      </c>
      <c r="I12" s="19">
        <v>922.72699999999986</v>
      </c>
      <c r="J12" s="140">
        <v>922.34700000000021</v>
      </c>
      <c r="K12" s="218">
        <f t="shared" si="8"/>
        <v>1.0180504316635905E-2</v>
      </c>
      <c r="L12" s="219">
        <f t="shared" si="9"/>
        <v>9.6767425558240798E-3</v>
      </c>
      <c r="M12" s="52">
        <f t="shared" si="13"/>
        <v>-4.1182278181916692E-4</v>
      </c>
      <c r="O12" s="27">
        <f t="shared" si="10"/>
        <v>2.0456766475562116</v>
      </c>
      <c r="P12" s="143">
        <f t="shared" si="10"/>
        <v>2.3715048247880732</v>
      </c>
      <c r="Q12" s="52">
        <f t="shared" si="11"/>
        <v>0.15927648077769263</v>
      </c>
    </row>
    <row r="13" spans="1:20" ht="20.100000000000001" customHeight="1" x14ac:dyDescent="0.25">
      <c r="A13" s="23" t="s">
        <v>134</v>
      </c>
      <c r="B13" s="15"/>
      <c r="C13" s="78">
        <f>SUM(C14:C16)</f>
        <v>79698.31</v>
      </c>
      <c r="D13" s="210">
        <f>SUM(D14:D16)</f>
        <v>71770.540000000023</v>
      </c>
      <c r="E13" s="216">
        <f t="shared" si="6"/>
        <v>0.27082751044670456</v>
      </c>
      <c r="F13" s="217">
        <f t="shared" si="7"/>
        <v>0.23922158541754593</v>
      </c>
      <c r="G13" s="53">
        <f t="shared" si="12"/>
        <v>-9.9472247278517889E-2</v>
      </c>
      <c r="I13" s="224">
        <f>SUM(I14:I16)</f>
        <v>43030.981000000007</v>
      </c>
      <c r="J13" s="225">
        <f>SUM(J14:J16)</f>
        <v>40372.062000000005</v>
      </c>
      <c r="K13" s="216">
        <f t="shared" si="8"/>
        <v>0.47476348672963703</v>
      </c>
      <c r="L13" s="217">
        <f t="shared" si="9"/>
        <v>0.42356081867428219</v>
      </c>
      <c r="M13" s="53">
        <f t="shared" si="13"/>
        <v>-6.1790806024152718E-2</v>
      </c>
      <c r="O13" s="63">
        <f t="shared" si="10"/>
        <v>5.3992338106040147</v>
      </c>
      <c r="P13" s="237">
        <f t="shared" si="10"/>
        <v>5.625157899048828</v>
      </c>
      <c r="Q13" s="53">
        <f t="shared" si="11"/>
        <v>4.1843731234809972E-2</v>
      </c>
    </row>
    <row r="14" spans="1:20" ht="20.100000000000001" customHeight="1" x14ac:dyDescent="0.25">
      <c r="A14" s="8"/>
      <c r="B14" s="3" t="s">
        <v>7</v>
      </c>
      <c r="C14" s="31">
        <v>75757.97</v>
      </c>
      <c r="D14" s="141">
        <v>68840.260000000009</v>
      </c>
      <c r="E14" s="214">
        <f t="shared" si="6"/>
        <v>0.2574376095502669</v>
      </c>
      <c r="F14" s="215">
        <f t="shared" si="7"/>
        <v>0.22945453855796638</v>
      </c>
      <c r="G14" s="52">
        <f t="shared" si="12"/>
        <v>-9.1313296805603308E-2</v>
      </c>
      <c r="I14" s="31">
        <v>40940.12200000001</v>
      </c>
      <c r="J14" s="141">
        <v>38846.904000000002</v>
      </c>
      <c r="K14" s="214">
        <f t="shared" si="8"/>
        <v>0.45169490948525487</v>
      </c>
      <c r="L14" s="215">
        <f t="shared" si="9"/>
        <v>0.40755972437576377</v>
      </c>
      <c r="M14" s="52">
        <f t="shared" si="13"/>
        <v>-5.11287680090452E-2</v>
      </c>
      <c r="O14" s="27">
        <f t="shared" si="10"/>
        <v>5.4040679812302272</v>
      </c>
      <c r="P14" s="143">
        <f t="shared" si="10"/>
        <v>5.6430501569866234</v>
      </c>
      <c r="Q14" s="52">
        <f t="shared" si="11"/>
        <v>4.4222644235129005E-2</v>
      </c>
    </row>
    <row r="15" spans="1:20" ht="20.100000000000001" customHeight="1" x14ac:dyDescent="0.25">
      <c r="A15" s="8"/>
      <c r="B15" s="3" t="s">
        <v>8</v>
      </c>
      <c r="C15" s="31">
        <v>2947.53</v>
      </c>
      <c r="D15" s="141">
        <v>1824.2099999999998</v>
      </c>
      <c r="E15" s="214">
        <f t="shared" si="6"/>
        <v>1.0016174895891457E-2</v>
      </c>
      <c r="F15" s="215">
        <f t="shared" si="7"/>
        <v>6.0803556491917333E-3</v>
      </c>
      <c r="G15" s="52">
        <f t="shared" si="12"/>
        <v>-0.38110553582151846</v>
      </c>
      <c r="I15" s="31">
        <v>1808.335</v>
      </c>
      <c r="J15" s="141">
        <v>1232.8030000000001</v>
      </c>
      <c r="K15" s="214">
        <f t="shared" si="8"/>
        <v>1.9951472400204822E-2</v>
      </c>
      <c r="L15" s="215">
        <f t="shared" si="9"/>
        <v>1.2933871149412956E-2</v>
      </c>
      <c r="M15" s="52">
        <f t="shared" si="13"/>
        <v>-0.31826625044585205</v>
      </c>
      <c r="O15" s="27">
        <f t="shared" si="10"/>
        <v>6.135085987250342</v>
      </c>
      <c r="P15" s="143">
        <f t="shared" si="10"/>
        <v>6.7580103167946683</v>
      </c>
      <c r="Q15" s="52">
        <f t="shared" si="11"/>
        <v>0.10153473493914501</v>
      </c>
    </row>
    <row r="16" spans="1:20" ht="20.100000000000001" customHeight="1" x14ac:dyDescent="0.25">
      <c r="A16" s="32"/>
      <c r="B16" s="33" t="s">
        <v>9</v>
      </c>
      <c r="C16" s="211">
        <v>992.80999999999972</v>
      </c>
      <c r="D16" s="212">
        <v>1106.07</v>
      </c>
      <c r="E16" s="218">
        <f t="shared" si="6"/>
        <v>3.3737260005462185E-3</v>
      </c>
      <c r="F16" s="219">
        <f t="shared" si="7"/>
        <v>3.6866912103877851E-3</v>
      </c>
      <c r="G16" s="52">
        <f t="shared" si="12"/>
        <v>0.11408023690333523</v>
      </c>
      <c r="I16" s="211">
        <v>282.524</v>
      </c>
      <c r="J16" s="212">
        <v>292.35499999999996</v>
      </c>
      <c r="K16" s="218">
        <f t="shared" si="8"/>
        <v>3.1171048441773603E-3</v>
      </c>
      <c r="L16" s="219">
        <f t="shared" si="9"/>
        <v>3.067223149105432E-3</v>
      </c>
      <c r="M16" s="52">
        <f t="shared" si="13"/>
        <v>3.4797043790969831E-2</v>
      </c>
      <c r="O16" s="27">
        <f t="shared" si="10"/>
        <v>2.8457005872221282</v>
      </c>
      <c r="P16" s="143">
        <f t="shared" si="10"/>
        <v>2.6431871400544265</v>
      </c>
      <c r="Q16" s="52">
        <f t="shared" si="11"/>
        <v>-7.1164706532034744E-2</v>
      </c>
    </row>
    <row r="17" spans="1:17" ht="20.100000000000001" customHeight="1" x14ac:dyDescent="0.25">
      <c r="A17" s="8" t="s">
        <v>135</v>
      </c>
      <c r="B17" s="3"/>
      <c r="C17" s="19">
        <v>183.02</v>
      </c>
      <c r="D17" s="140">
        <v>299.87999999999994</v>
      </c>
      <c r="E17" s="214">
        <f t="shared" si="6"/>
        <v>6.2193101662953547E-4</v>
      </c>
      <c r="F17" s="215">
        <f t="shared" si="7"/>
        <v>9.9954339252586975E-4</v>
      </c>
      <c r="G17" s="54">
        <f t="shared" si="12"/>
        <v>0.63850945251884994</v>
      </c>
      <c r="I17" s="31">
        <v>167.47699999999998</v>
      </c>
      <c r="J17" s="141">
        <v>263.06600000000003</v>
      </c>
      <c r="K17" s="214">
        <f t="shared" si="8"/>
        <v>1.8477841457302448E-3</v>
      </c>
      <c r="L17" s="215">
        <f t="shared" si="9"/>
        <v>2.7599395424828367E-3</v>
      </c>
      <c r="M17" s="54">
        <f t="shared" si="13"/>
        <v>0.57075896988840302</v>
      </c>
      <c r="O17" s="238">
        <f t="shared" si="10"/>
        <v>9.1507485520708105</v>
      </c>
      <c r="P17" s="239">
        <f t="shared" si="10"/>
        <v>8.7723756169134344</v>
      </c>
      <c r="Q17" s="54">
        <f t="shared" si="11"/>
        <v>-4.1348850643672261E-2</v>
      </c>
    </row>
    <row r="18" spans="1:17" ht="20.100000000000001" customHeight="1" x14ac:dyDescent="0.25">
      <c r="A18" s="8" t="s">
        <v>10</v>
      </c>
      <c r="C18" s="19">
        <v>1849.3500000000008</v>
      </c>
      <c r="D18" s="140">
        <v>1625.2099999999991</v>
      </c>
      <c r="E18" s="214">
        <f t="shared" si="6"/>
        <v>6.2843849065885252E-3</v>
      </c>
      <c r="F18" s="215">
        <f t="shared" si="7"/>
        <v>5.4170598805087641E-3</v>
      </c>
      <c r="G18" s="52">
        <f t="shared" si="12"/>
        <v>-0.12119934030875799</v>
      </c>
      <c r="I18" s="19">
        <v>1110.9029999999991</v>
      </c>
      <c r="J18" s="140">
        <v>1070.8150000000003</v>
      </c>
      <c r="K18" s="214">
        <f t="shared" si="8"/>
        <v>1.2256661815318908E-2</v>
      </c>
      <c r="L18" s="215">
        <f t="shared" si="9"/>
        <v>1.1234384759656357E-2</v>
      </c>
      <c r="M18" s="52">
        <f t="shared" si="13"/>
        <v>-3.608595890010096E-2</v>
      </c>
      <c r="O18" s="27">
        <f t="shared" si="10"/>
        <v>6.0069916457133505</v>
      </c>
      <c r="P18" s="143">
        <f t="shared" si="10"/>
        <v>6.5887792962140335</v>
      </c>
      <c r="Q18" s="52">
        <f t="shared" si="11"/>
        <v>9.6851749563502801E-2</v>
      </c>
    </row>
    <row r="19" spans="1:17" ht="20.100000000000001" customHeight="1" thickBot="1" x14ac:dyDescent="0.3">
      <c r="A19" s="8" t="s">
        <v>11</v>
      </c>
      <c r="B19" s="10"/>
      <c r="C19" s="21">
        <v>2133.87</v>
      </c>
      <c r="D19" s="142">
        <v>1976.5200000000004</v>
      </c>
      <c r="E19" s="220">
        <f t="shared" si="6"/>
        <v>7.2512290375656577E-3</v>
      </c>
      <c r="F19" s="221">
        <f t="shared" si="7"/>
        <v>6.5880268980766741E-3</v>
      </c>
      <c r="G19" s="55">
        <f t="shared" si="12"/>
        <v>-7.3739262466785443E-2</v>
      </c>
      <c r="I19" s="21">
        <v>435.76499999999999</v>
      </c>
      <c r="J19" s="142">
        <v>452.72</v>
      </c>
      <c r="K19" s="220">
        <f t="shared" si="8"/>
        <v>4.8078223174772665E-3</v>
      </c>
      <c r="L19" s="221">
        <f t="shared" si="9"/>
        <v>4.7496819416907917E-3</v>
      </c>
      <c r="M19" s="55">
        <f t="shared" si="13"/>
        <v>3.8908586049820525E-2</v>
      </c>
      <c r="O19" s="240">
        <f t="shared" si="10"/>
        <v>2.0421347129862646</v>
      </c>
      <c r="P19" s="241">
        <f t="shared" si="10"/>
        <v>2.2904903567886987</v>
      </c>
      <c r="Q19" s="55">
        <f t="shared" si="11"/>
        <v>0.12161570058189622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294277.01000000007</v>
      </c>
      <c r="D20" s="145">
        <f>D8+D9+D10+D13+D17+D18+D19</f>
        <v>300016.99</v>
      </c>
      <c r="E20" s="222">
        <f>E8+E9+E10+E13+E17+E18+E19</f>
        <v>1.0000000000000002</v>
      </c>
      <c r="F20" s="223">
        <f>F8+F9+F10+F13+F17+F18+F19</f>
        <v>0.99999999999999989</v>
      </c>
      <c r="G20" s="55">
        <f>(D20-C20)/C20</f>
        <v>1.9505363330964663E-2</v>
      </c>
      <c r="H20" s="1"/>
      <c r="I20" s="213">
        <f>I8+I9+I10+I13+I17+I18+I19</f>
        <v>90636.669000000009</v>
      </c>
      <c r="J20" s="226">
        <f>J8+J9+J10+J13+J17+J18+J19</f>
        <v>95315.856000000029</v>
      </c>
      <c r="K20" s="222">
        <f>K8+K9+K10+K13+K17+K18+K19</f>
        <v>1.0000000000000002</v>
      </c>
      <c r="L20" s="223">
        <f>L8+L9+L10+L13+L17+L18+L19</f>
        <v>0.99999999999999978</v>
      </c>
      <c r="M20" s="55">
        <f>(J20-I20)/I20</f>
        <v>5.1625760871684502E-2</v>
      </c>
      <c r="N20" s="1"/>
      <c r="O20" s="24">
        <f t="shared" si="10"/>
        <v>3.0799779092495196</v>
      </c>
      <c r="P20" s="242">
        <f t="shared" si="10"/>
        <v>3.177015275034925</v>
      </c>
      <c r="Q20" s="55">
        <f t="shared" si="11"/>
        <v>3.1505864212204651E-2</v>
      </c>
    </row>
    <row r="21" spans="1:17" x14ac:dyDescent="0.25">
      <c r="J21" s="2"/>
    </row>
    <row r="22" spans="1:17" x14ac:dyDescent="0.25">
      <c r="A22" s="1"/>
      <c r="J22" s="277"/>
    </row>
    <row r="23" spans="1:17" ht="8.25" customHeight="1" thickBot="1" x14ac:dyDescent="0.3"/>
    <row r="24" spans="1:17" ht="15" customHeight="1" x14ac:dyDescent="0.25">
      <c r="A24" s="330" t="s">
        <v>2</v>
      </c>
      <c r="B24" s="348"/>
      <c r="C24" s="351" t="s">
        <v>1</v>
      </c>
      <c r="D24" s="347"/>
      <c r="E24" s="342" t="s">
        <v>104</v>
      </c>
      <c r="F24" s="342"/>
      <c r="G24" s="130" t="s">
        <v>0</v>
      </c>
      <c r="I24" s="343">
        <v>1000</v>
      </c>
      <c r="J24" s="347"/>
      <c r="K24" s="342" t="s">
        <v>104</v>
      </c>
      <c r="L24" s="342"/>
      <c r="M24" s="130" t="s">
        <v>0</v>
      </c>
      <c r="O24" s="341" t="s">
        <v>22</v>
      </c>
      <c r="P24" s="342"/>
      <c r="Q24" s="130" t="s">
        <v>0</v>
      </c>
    </row>
    <row r="25" spans="1:17" ht="15" customHeight="1" x14ac:dyDescent="0.25">
      <c r="A25" s="349"/>
      <c r="B25" s="350"/>
      <c r="C25" s="352" t="str">
        <f>C5</f>
        <v>out</v>
      </c>
      <c r="D25" s="340"/>
      <c r="E25" s="344" t="str">
        <f>C25</f>
        <v>out</v>
      </c>
      <c r="F25" s="344"/>
      <c r="G25" s="131" t="str">
        <f>G5</f>
        <v>2022 /2021</v>
      </c>
      <c r="I25" s="339" t="str">
        <f>C5</f>
        <v>out</v>
      </c>
      <c r="J25" s="340"/>
      <c r="K25" s="344" t="str">
        <f>I25</f>
        <v>out</v>
      </c>
      <c r="L25" s="344"/>
      <c r="M25" s="131" t="str">
        <f>G25</f>
        <v>2022 /2021</v>
      </c>
      <c r="O25" s="339" t="str">
        <f>C5</f>
        <v>out</v>
      </c>
      <c r="P25" s="340"/>
      <c r="Q25" s="131" t="str">
        <f>Q5</f>
        <v>2022 /2021</v>
      </c>
    </row>
    <row r="26" spans="1:17" ht="19.5" customHeight="1" x14ac:dyDescent="0.25">
      <c r="A26" s="349"/>
      <c r="B26" s="350"/>
      <c r="C26" s="139">
        <f>C6</f>
        <v>2021</v>
      </c>
      <c r="D26" s="137">
        <f>D6</f>
        <v>2022</v>
      </c>
      <c r="E26" s="68">
        <f>C26</f>
        <v>2021</v>
      </c>
      <c r="F26" s="137">
        <f>D26</f>
        <v>2022</v>
      </c>
      <c r="G26" s="131" t="str">
        <f>G6</f>
        <v>HL</v>
      </c>
      <c r="I26" s="16">
        <f>C6</f>
        <v>2021</v>
      </c>
      <c r="J26" s="138">
        <f>D6</f>
        <v>2022</v>
      </c>
      <c r="K26" s="68">
        <f>I26</f>
        <v>2021</v>
      </c>
      <c r="L26" s="137">
        <f>J26</f>
        <v>2022</v>
      </c>
      <c r="M26" s="260">
        <f>M6</f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116</v>
      </c>
      <c r="B27" s="15"/>
      <c r="C27" s="78">
        <f>C28+C29</f>
        <v>46645.770000000004</v>
      </c>
      <c r="D27" s="210">
        <f>D28+D29</f>
        <v>46788.55</v>
      </c>
      <c r="E27" s="216">
        <f>C27/$C$40</f>
        <v>0.36661953757106408</v>
      </c>
      <c r="F27" s="217">
        <f>D27/$D$40</f>
        <v>0.35735944202845316</v>
      </c>
      <c r="G27" s="53">
        <f>(D27-C27)/C27</f>
        <v>3.0609420747047121E-3</v>
      </c>
      <c r="I27" s="78">
        <f>I28+I29</f>
        <v>12522.621999999999</v>
      </c>
      <c r="J27" s="210">
        <f>J28+J29</f>
        <v>12961.538</v>
      </c>
      <c r="K27" s="216">
        <f>I27/$I$40</f>
        <v>0.31129549269896439</v>
      </c>
      <c r="L27" s="217">
        <f>J27/$J$40</f>
        <v>0.31335007881173182</v>
      </c>
      <c r="M27" s="53">
        <f>(J27-I27)/I27</f>
        <v>3.5049848186745641E-2</v>
      </c>
      <c r="O27" s="63">
        <f t="shared" ref="O27:O28" si="14">(I27/C27)*10</f>
        <v>2.6846211349925184</v>
      </c>
      <c r="P27" s="237">
        <f t="shared" ref="P27:P28" si="15">(J27/D27)*10</f>
        <v>2.7702371627246407</v>
      </c>
      <c r="Q27" s="53">
        <f t="shared" ref="Q27:Q28" si="16">(P27-O27)/O27</f>
        <v>3.1891288724567417E-2</v>
      </c>
    </row>
    <row r="28" spans="1:17" ht="20.100000000000001" customHeight="1" x14ac:dyDescent="0.25">
      <c r="A28" s="8" t="s">
        <v>4</v>
      </c>
      <c r="C28" s="19">
        <v>20961.560000000005</v>
      </c>
      <c r="D28" s="140">
        <v>21343.239999999994</v>
      </c>
      <c r="E28" s="214">
        <f>C28/$C$40</f>
        <v>0.16475057511041441</v>
      </c>
      <c r="F28" s="215">
        <f>D28/$D$40</f>
        <v>0.16301441992708388</v>
      </c>
      <c r="G28" s="52">
        <f>(D28-C28)/C28</f>
        <v>1.8208568446241087E-2</v>
      </c>
      <c r="I28" s="19">
        <v>6246.6140000000005</v>
      </c>
      <c r="J28" s="140">
        <v>6506.6530000000021</v>
      </c>
      <c r="K28" s="214">
        <f>I28/$I$40</f>
        <v>0.15528239875245367</v>
      </c>
      <c r="L28" s="215">
        <f>J28/$J$40</f>
        <v>0.15730079488642412</v>
      </c>
      <c r="M28" s="52">
        <f>(J28-I28)/I28</f>
        <v>4.162879281479559E-2</v>
      </c>
      <c r="O28" s="27">
        <f t="shared" si="14"/>
        <v>2.9800329746450167</v>
      </c>
      <c r="P28" s="143">
        <f t="shared" si="15"/>
        <v>3.0485779103828676</v>
      </c>
      <c r="Q28" s="52">
        <f t="shared" si="16"/>
        <v>2.3001401770064652E-2</v>
      </c>
    </row>
    <row r="29" spans="1:17" ht="20.100000000000001" customHeight="1" x14ac:dyDescent="0.25">
      <c r="A29" s="8" t="s">
        <v>5</v>
      </c>
      <c r="C29" s="19">
        <v>25684.209999999995</v>
      </c>
      <c r="D29" s="140">
        <v>25445.310000000009</v>
      </c>
      <c r="E29" s="214">
        <f>C29/$C$40</f>
        <v>0.20186896246064964</v>
      </c>
      <c r="F29" s="215">
        <f>D29/$D$40</f>
        <v>0.19434502210136928</v>
      </c>
      <c r="G29" s="52">
        <f t="shared" ref="G29:G40" si="17">(D29-C29)/C29</f>
        <v>-9.3014346168321677E-3</v>
      </c>
      <c r="I29" s="19">
        <v>6276.0079999999998</v>
      </c>
      <c r="J29" s="140">
        <v>6454.8849999999993</v>
      </c>
      <c r="K29" s="214">
        <f t="shared" ref="K29:K39" si="18">I29/$I$40</f>
        <v>0.15601309394651072</v>
      </c>
      <c r="L29" s="215">
        <f t="shared" ref="L29:L39" si="19">J29/$J$40</f>
        <v>0.15604928392530773</v>
      </c>
      <c r="M29" s="52">
        <f t="shared" ref="M29:M40" si="20">(J29-I29)/I29</f>
        <v>2.8501716377671842E-2</v>
      </c>
      <c r="O29" s="27">
        <f t="shared" ref="O29:P40" si="21">(I29/C29)*10</f>
        <v>2.4435277549903232</v>
      </c>
      <c r="P29" s="143">
        <f t="shared" si="21"/>
        <v>2.5367680723874053</v>
      </c>
      <c r="Q29" s="52">
        <f t="shared" ref="Q29:Q38" si="22">(P29-O29)/O29</f>
        <v>3.8158075842052962E-2</v>
      </c>
    </row>
    <row r="30" spans="1:17" ht="20.100000000000001" customHeight="1" x14ac:dyDescent="0.25">
      <c r="A30" s="23" t="s">
        <v>38</v>
      </c>
      <c r="B30" s="15"/>
      <c r="C30" s="78">
        <f>C31+C32</f>
        <v>28610.910000000003</v>
      </c>
      <c r="D30" s="210">
        <f>D31+D32</f>
        <v>32325.899999999987</v>
      </c>
      <c r="E30" s="216">
        <f>C30/$C$40</f>
        <v>0.2248718071046385</v>
      </c>
      <c r="F30" s="217">
        <f>D30/$D$40</f>
        <v>0.24689727694206315</v>
      </c>
      <c r="G30" s="53">
        <f>(D30-C30)/C30</f>
        <v>0.12984522337807441</v>
      </c>
      <c r="I30" s="78">
        <f>I31+I32</f>
        <v>3509.5470000000005</v>
      </c>
      <c r="J30" s="210">
        <f>J31+J32</f>
        <v>4226.3720000000003</v>
      </c>
      <c r="K30" s="216">
        <f t="shared" si="18"/>
        <v>8.7242604824706249E-2</v>
      </c>
      <c r="L30" s="217">
        <f t="shared" si="19"/>
        <v>0.10217414008180949</v>
      </c>
      <c r="M30" s="53">
        <f t="shared" si="20"/>
        <v>0.20425000719466066</v>
      </c>
      <c r="O30" s="63">
        <f t="shared" si="21"/>
        <v>1.2266464086601929</v>
      </c>
      <c r="P30" s="237">
        <f t="shared" si="21"/>
        <v>1.3074259340033851</v>
      </c>
      <c r="Q30" s="53">
        <f t="shared" si="22"/>
        <v>6.5853961478127845E-2</v>
      </c>
    </row>
    <row r="31" spans="1:17" ht="20.100000000000001" customHeight="1" x14ac:dyDescent="0.25">
      <c r="A31" s="8"/>
      <c r="B31" t="s">
        <v>6</v>
      </c>
      <c r="C31" s="31">
        <v>26377.870000000003</v>
      </c>
      <c r="D31" s="141">
        <v>30585.849999999988</v>
      </c>
      <c r="E31" s="214">
        <f t="shared" ref="E31:E38" si="23">C31/$C$40</f>
        <v>0.20732088893611669</v>
      </c>
      <c r="F31" s="215">
        <f t="shared" ref="F31:F38" si="24">D31/$D$40</f>
        <v>0.23360720282987951</v>
      </c>
      <c r="G31" s="52">
        <f>(D31-C31)/C31</f>
        <v>0.15952690645605519</v>
      </c>
      <c r="I31" s="31">
        <v>3107.2430000000004</v>
      </c>
      <c r="J31" s="141">
        <v>3813.0290000000005</v>
      </c>
      <c r="K31" s="214">
        <f>I31/$I$40</f>
        <v>7.7241870002976082E-2</v>
      </c>
      <c r="L31" s="215">
        <f>J31/$J$40</f>
        <v>9.2181416870545693E-2</v>
      </c>
      <c r="M31" s="52">
        <f>(J31-I31)/I31</f>
        <v>0.22714219647449524</v>
      </c>
      <c r="O31" s="27">
        <f t="shared" si="21"/>
        <v>1.1779734300002236</v>
      </c>
      <c r="P31" s="143">
        <f t="shared" si="21"/>
        <v>1.2466643889249447</v>
      </c>
      <c r="Q31" s="52">
        <f t="shared" si="22"/>
        <v>5.8312825379013909E-2</v>
      </c>
    </row>
    <row r="32" spans="1:17" ht="20.100000000000001" customHeight="1" x14ac:dyDescent="0.25">
      <c r="A32" s="8"/>
      <c r="B32" t="s">
        <v>39</v>
      </c>
      <c r="C32" s="31">
        <v>2233.0400000000004</v>
      </c>
      <c r="D32" s="141">
        <v>1740.0500000000009</v>
      </c>
      <c r="E32" s="218">
        <f t="shared" si="23"/>
        <v>1.7550918168521796E-2</v>
      </c>
      <c r="F32" s="219">
        <f t="shared" si="24"/>
        <v>1.3290074112183647E-2</v>
      </c>
      <c r="G32" s="52">
        <f>(D32-C32)/C32</f>
        <v>-0.22077078780496517</v>
      </c>
      <c r="I32" s="31">
        <v>402.30399999999992</v>
      </c>
      <c r="J32" s="141">
        <v>413.3429999999999</v>
      </c>
      <c r="K32" s="218">
        <f>I32/$I$40</f>
        <v>1.0000734821730157E-2</v>
      </c>
      <c r="L32" s="219">
        <f>J32/$J$40</f>
        <v>9.9927232112637897E-3</v>
      </c>
      <c r="M32" s="52">
        <f>(J32-I32)/I32</f>
        <v>2.7439448775055653E-2</v>
      </c>
      <c r="O32" s="27">
        <f t="shared" si="21"/>
        <v>1.8015978218034601</v>
      </c>
      <c r="P32" s="143">
        <f t="shared" si="21"/>
        <v>2.3754662222349916</v>
      </c>
      <c r="Q32" s="52">
        <f t="shared" si="22"/>
        <v>0.31853302301235575</v>
      </c>
    </row>
    <row r="33" spans="1:19" ht="20.100000000000001" customHeight="1" x14ac:dyDescent="0.25">
      <c r="A33" s="23" t="s">
        <v>134</v>
      </c>
      <c r="B33" s="15"/>
      <c r="C33" s="78">
        <f>SUM(C34:C36)</f>
        <v>50327.619999999995</v>
      </c>
      <c r="D33" s="210">
        <f>SUM(D34:D36)</f>
        <v>50572.58</v>
      </c>
      <c r="E33" s="216">
        <f t="shared" si="23"/>
        <v>0.39555759871585855</v>
      </c>
      <c r="F33" s="217">
        <f t="shared" si="24"/>
        <v>0.38626093287223712</v>
      </c>
      <c r="G33" s="53">
        <f t="shared" si="17"/>
        <v>4.8673074546343818E-3</v>
      </c>
      <c r="I33" s="78">
        <f>SUM(I34:I36)</f>
        <v>23599.962000000003</v>
      </c>
      <c r="J33" s="210">
        <f>SUM(J34:J36)</f>
        <v>23760.057000000004</v>
      </c>
      <c r="K33" s="216">
        <f t="shared" si="18"/>
        <v>0.58666322424064532</v>
      </c>
      <c r="L33" s="217">
        <f t="shared" si="19"/>
        <v>0.57440835597760398</v>
      </c>
      <c r="M33" s="53">
        <f t="shared" si="20"/>
        <v>6.7836973635805493E-3</v>
      </c>
      <c r="O33" s="63">
        <f t="shared" si="21"/>
        <v>4.6892664505096811</v>
      </c>
      <c r="P33" s="237">
        <f t="shared" si="21"/>
        <v>4.6982093854021292</v>
      </c>
      <c r="Q33" s="53">
        <f t="shared" si="22"/>
        <v>1.9071074307317538E-3</v>
      </c>
    </row>
    <row r="34" spans="1:19" ht="20.100000000000001" customHeight="1" x14ac:dyDescent="0.25">
      <c r="A34" s="8"/>
      <c r="B34" s="3" t="s">
        <v>7</v>
      </c>
      <c r="C34" s="31">
        <v>48049.54</v>
      </c>
      <c r="D34" s="141">
        <v>48569.89</v>
      </c>
      <c r="E34" s="214">
        <f t="shared" si="23"/>
        <v>0.37765268180378081</v>
      </c>
      <c r="F34" s="215">
        <f t="shared" si="24"/>
        <v>0.37096487900957276</v>
      </c>
      <c r="G34" s="52">
        <f t="shared" si="17"/>
        <v>1.0829448107099434E-2</v>
      </c>
      <c r="I34" s="31">
        <v>22688.909000000003</v>
      </c>
      <c r="J34" s="141">
        <v>23042.694000000003</v>
      </c>
      <c r="K34" s="214">
        <f t="shared" si="18"/>
        <v>0.56401567546772302</v>
      </c>
      <c r="L34" s="215">
        <f t="shared" si="19"/>
        <v>0.5570658343889916</v>
      </c>
      <c r="M34" s="52">
        <f t="shared" si="20"/>
        <v>1.5592860811421113E-2</v>
      </c>
      <c r="O34" s="27">
        <f t="shared" si="21"/>
        <v>4.7219825621639675</v>
      </c>
      <c r="P34" s="143">
        <f t="shared" si="21"/>
        <v>4.7442343394230466</v>
      </c>
      <c r="Q34" s="52">
        <f t="shared" si="22"/>
        <v>4.7123802271903529E-3</v>
      </c>
    </row>
    <row r="35" spans="1:19" ht="20.100000000000001" customHeight="1" x14ac:dyDescent="0.25">
      <c r="A35" s="8"/>
      <c r="B35" s="3" t="s">
        <v>8</v>
      </c>
      <c r="C35" s="31">
        <v>1408.31</v>
      </c>
      <c r="D35" s="141">
        <v>1065.2499999999998</v>
      </c>
      <c r="E35" s="214">
        <f t="shared" si="23"/>
        <v>1.1068827054558326E-2</v>
      </c>
      <c r="F35" s="215">
        <f t="shared" si="24"/>
        <v>8.136117610415574E-3</v>
      </c>
      <c r="G35" s="52">
        <f t="shared" si="17"/>
        <v>-0.24359693533383997</v>
      </c>
      <c r="I35" s="31">
        <v>740.62199999999996</v>
      </c>
      <c r="J35" s="141">
        <v>544.94700000000012</v>
      </c>
      <c r="K35" s="214">
        <f t="shared" si="18"/>
        <v>1.8410863986287569E-2</v>
      </c>
      <c r="L35" s="215">
        <f t="shared" si="19"/>
        <v>1.3174299639303364E-2</v>
      </c>
      <c r="M35" s="52">
        <f t="shared" si="20"/>
        <v>-0.26420360183737435</v>
      </c>
      <c r="O35" s="27">
        <f t="shared" si="21"/>
        <v>5.258941568262669</v>
      </c>
      <c r="P35" s="143">
        <f t="shared" si="21"/>
        <v>5.1156723773762049</v>
      </c>
      <c r="Q35" s="52">
        <f t="shared" si="22"/>
        <v>-2.7242970667535695E-2</v>
      </c>
    </row>
    <row r="36" spans="1:19" ht="20.100000000000001" customHeight="1" x14ac:dyDescent="0.25">
      <c r="A36" s="32"/>
      <c r="B36" s="33" t="s">
        <v>9</v>
      </c>
      <c r="C36" s="211">
        <v>869.76999999999964</v>
      </c>
      <c r="D36" s="212">
        <v>937.43999999999994</v>
      </c>
      <c r="E36" s="218">
        <f t="shared" si="23"/>
        <v>6.8360898575194331E-3</v>
      </c>
      <c r="F36" s="219">
        <f t="shared" si="24"/>
        <v>7.1599362522487466E-3</v>
      </c>
      <c r="G36" s="52">
        <f t="shared" si="17"/>
        <v>7.7802177587178598E-2</v>
      </c>
      <c r="I36" s="211">
        <v>170.43099999999993</v>
      </c>
      <c r="J36" s="212">
        <v>172.41600000000003</v>
      </c>
      <c r="K36" s="218">
        <f t="shared" si="18"/>
        <v>4.2366847866347141E-3</v>
      </c>
      <c r="L36" s="219">
        <f t="shared" si="19"/>
        <v>4.1682219493090686E-3</v>
      </c>
      <c r="M36" s="52">
        <f t="shared" si="20"/>
        <v>1.1646942164278211E-2</v>
      </c>
      <c r="O36" s="27">
        <f t="shared" si="21"/>
        <v>1.9594950389183348</v>
      </c>
      <c r="P36" s="143">
        <f t="shared" si="21"/>
        <v>1.8392217101894526</v>
      </c>
      <c r="Q36" s="52">
        <f t="shared" si="22"/>
        <v>-6.13797566924561E-2</v>
      </c>
    </row>
    <row r="37" spans="1:19" ht="20.100000000000001" customHeight="1" x14ac:dyDescent="0.25">
      <c r="A37" s="8" t="s">
        <v>135</v>
      </c>
      <c r="B37" s="3"/>
      <c r="C37" s="19">
        <v>14.7</v>
      </c>
      <c r="D37" s="140">
        <v>261.72000000000003</v>
      </c>
      <c r="E37" s="214">
        <f t="shared" si="23"/>
        <v>1.1553689010374662E-4</v>
      </c>
      <c r="F37" s="215">
        <f t="shared" si="24"/>
        <v>1.9989530166608445E-3</v>
      </c>
      <c r="G37" s="54">
        <f>(D37-C37)/C37</f>
        <v>16.804081632653066</v>
      </c>
      <c r="I37" s="19">
        <v>2.2130000000000001</v>
      </c>
      <c r="J37" s="140">
        <v>58.763000000000005</v>
      </c>
      <c r="K37" s="214">
        <f>I37/$I$40</f>
        <v>5.5012195157117112E-5</v>
      </c>
      <c r="L37" s="215">
        <f>J37/$J$40</f>
        <v>1.4206177292551082E-3</v>
      </c>
      <c r="M37" s="54">
        <f>(J37-I37)/I37</f>
        <v>25.553547220967015</v>
      </c>
      <c r="O37" s="238">
        <f t="shared" si="21"/>
        <v>1.5054421768707484</v>
      </c>
      <c r="P37" s="239">
        <f t="shared" si="21"/>
        <v>2.2452621121809568</v>
      </c>
      <c r="Q37" s="54">
        <f t="shared" si="22"/>
        <v>0.49143032304835349</v>
      </c>
    </row>
    <row r="38" spans="1:19" ht="20.100000000000001" customHeight="1" x14ac:dyDescent="0.25">
      <c r="A38" s="8" t="s">
        <v>10</v>
      </c>
      <c r="C38" s="19">
        <v>486.5899999999998</v>
      </c>
      <c r="D38" s="140">
        <v>427.81</v>
      </c>
      <c r="E38" s="214">
        <f t="shared" si="23"/>
        <v>3.824428255481772E-3</v>
      </c>
      <c r="F38" s="215">
        <f t="shared" si="24"/>
        <v>3.2675076037661467E-3</v>
      </c>
      <c r="G38" s="52">
        <f t="shared" si="17"/>
        <v>-0.12079985203148405</v>
      </c>
      <c r="I38" s="19">
        <v>340.75299999999993</v>
      </c>
      <c r="J38" s="140">
        <v>204.50200000000001</v>
      </c>
      <c r="K38" s="214">
        <f t="shared" si="18"/>
        <v>8.4706599802860921E-3</v>
      </c>
      <c r="L38" s="215">
        <f t="shared" si="19"/>
        <v>4.9439131233621186E-3</v>
      </c>
      <c r="M38" s="52">
        <f t="shared" si="20"/>
        <v>-0.39985267921338902</v>
      </c>
      <c r="O38" s="27">
        <f t="shared" si="21"/>
        <v>7.0028771655808804</v>
      </c>
      <c r="P38" s="143">
        <f t="shared" si="21"/>
        <v>4.7802061662887736</v>
      </c>
      <c r="Q38" s="52">
        <f t="shared" si="22"/>
        <v>-0.3173939720400249</v>
      </c>
    </row>
    <row r="39" spans="1:19" ht="20.100000000000001" customHeight="1" thickBot="1" x14ac:dyDescent="0.3">
      <c r="A39" s="8" t="s">
        <v>11</v>
      </c>
      <c r="B39" s="10"/>
      <c r="C39" s="21">
        <v>1146.4999999999998</v>
      </c>
      <c r="D39" s="142">
        <v>551.9799999999999</v>
      </c>
      <c r="E39" s="220">
        <f>C39/$C$40</f>
        <v>9.011091462853435E-3</v>
      </c>
      <c r="F39" s="221">
        <f>D39/$D$40</f>
        <v>4.215887536819703E-3</v>
      </c>
      <c r="G39" s="55">
        <f t="shared" si="17"/>
        <v>-0.51855211513301347</v>
      </c>
      <c r="I39" s="21">
        <v>252.34700000000001</v>
      </c>
      <c r="J39" s="142">
        <v>153.16800000000001</v>
      </c>
      <c r="K39" s="220">
        <f t="shared" si="18"/>
        <v>6.2730060602408638E-3</v>
      </c>
      <c r="L39" s="221">
        <f t="shared" si="19"/>
        <v>3.7028942762375376E-3</v>
      </c>
      <c r="M39" s="55">
        <f t="shared" si="20"/>
        <v>-0.39302626938303209</v>
      </c>
      <c r="O39" s="240">
        <f t="shared" si="21"/>
        <v>2.201020497165286</v>
      </c>
      <c r="P39" s="241">
        <f t="shared" si="21"/>
        <v>2.7748831479401432</v>
      </c>
      <c r="Q39" s="55">
        <f>(P39-O39)/O39</f>
        <v>0.26072571859914073</v>
      </c>
    </row>
    <row r="40" spans="1:19" ht="26.25" customHeight="1" thickBot="1" x14ac:dyDescent="0.3">
      <c r="A40" s="12" t="s">
        <v>12</v>
      </c>
      <c r="B40" s="48"/>
      <c r="C40" s="213">
        <f>C28+C29+C30+C33+C37+C38+C39</f>
        <v>127232.09</v>
      </c>
      <c r="D40" s="226">
        <f>D28+D29+D30+D33+D37+D38+D39</f>
        <v>130928.53999999998</v>
      </c>
      <c r="E40" s="222">
        <f>C40/$C$40</f>
        <v>1</v>
      </c>
      <c r="F40" s="223">
        <f>D40/$D$40</f>
        <v>1</v>
      </c>
      <c r="G40" s="55">
        <f t="shared" si="17"/>
        <v>2.9052812069659335E-2</v>
      </c>
      <c r="H40" s="1"/>
      <c r="I40" s="213">
        <f>I28+I29+I30+I33+I37+I38+I39</f>
        <v>40227.444000000003</v>
      </c>
      <c r="J40" s="226">
        <f>J28+J29+J30+J33+J37+J38+J39</f>
        <v>41364.400000000001</v>
      </c>
      <c r="K40" s="222">
        <f>K28+K29+K30+K33+K37+K38+K39</f>
        <v>1</v>
      </c>
      <c r="L40" s="223">
        <f>L28+L29+L30+L33+L37+L38+L39</f>
        <v>0.99999999999999989</v>
      </c>
      <c r="M40" s="55">
        <f t="shared" si="20"/>
        <v>2.8263192660214709E-2</v>
      </c>
      <c r="N40" s="1"/>
      <c r="O40" s="24">
        <f t="shared" si="21"/>
        <v>3.1617372629813758</v>
      </c>
      <c r="P40" s="242">
        <f t="shared" si="21"/>
        <v>3.1593111784489469</v>
      </c>
      <c r="Q40" s="55">
        <f>(P40-O40)/O40</f>
        <v>-7.6732641919182918E-4</v>
      </c>
    </row>
    <row r="42" spans="1:19" x14ac:dyDescent="0.25">
      <c r="A42" s="1"/>
      <c r="C42" s="119"/>
    </row>
    <row r="43" spans="1:19" ht="8.25" customHeight="1" thickBot="1" x14ac:dyDescent="0.3"/>
    <row r="44" spans="1:19" ht="15" customHeight="1" x14ac:dyDescent="0.25">
      <c r="A44" s="330" t="s">
        <v>15</v>
      </c>
      <c r="B44" s="348"/>
      <c r="C44" s="351" t="s">
        <v>1</v>
      </c>
      <c r="D44" s="347"/>
      <c r="E44" s="342" t="s">
        <v>104</v>
      </c>
      <c r="F44" s="342"/>
      <c r="G44" s="130" t="s">
        <v>0</v>
      </c>
      <c r="I44" s="343">
        <v>1000</v>
      </c>
      <c r="J44" s="347"/>
      <c r="K44" s="342" t="s">
        <v>104</v>
      </c>
      <c r="L44" s="342"/>
      <c r="M44" s="130" t="s">
        <v>0</v>
      </c>
      <c r="O44" s="341" t="s">
        <v>22</v>
      </c>
      <c r="P44" s="342"/>
      <c r="Q44" s="130" t="s">
        <v>0</v>
      </c>
    </row>
    <row r="45" spans="1:19" ht="15" customHeight="1" x14ac:dyDescent="0.25">
      <c r="A45" s="349"/>
      <c r="B45" s="350"/>
      <c r="C45" s="352" t="str">
        <f>C5</f>
        <v>out</v>
      </c>
      <c r="D45" s="340"/>
      <c r="E45" s="344" t="str">
        <f>C45</f>
        <v>out</v>
      </c>
      <c r="F45" s="344"/>
      <c r="G45" s="131" t="str">
        <f>G5</f>
        <v>2022 /2021</v>
      </c>
      <c r="I45" s="339" t="str">
        <f>C5</f>
        <v>out</v>
      </c>
      <c r="J45" s="340"/>
      <c r="K45" s="344" t="str">
        <f>I45</f>
        <v>out</v>
      </c>
      <c r="L45" s="344"/>
      <c r="M45" s="131" t="str">
        <f>G45</f>
        <v>2022 /2021</v>
      </c>
      <c r="O45" s="339" t="str">
        <f>C5</f>
        <v>out</v>
      </c>
      <c r="P45" s="340"/>
      <c r="Q45" s="131" t="str">
        <f>Q25</f>
        <v>2022 /2021</v>
      </c>
    </row>
    <row r="46" spans="1:19" ht="15.75" customHeight="1" x14ac:dyDescent="0.25">
      <c r="A46" s="349"/>
      <c r="B46" s="350"/>
      <c r="C46" s="139">
        <f>C6</f>
        <v>2021</v>
      </c>
      <c r="D46" s="137">
        <f>D6</f>
        <v>2022</v>
      </c>
      <c r="E46" s="68">
        <f>C46</f>
        <v>2021</v>
      </c>
      <c r="F46" s="137">
        <f>D46</f>
        <v>2022</v>
      </c>
      <c r="G46" s="131" t="str">
        <f>G26</f>
        <v>HL</v>
      </c>
      <c r="I46" s="16">
        <f>C6</f>
        <v>2021</v>
      </c>
      <c r="J46" s="138">
        <f>D6</f>
        <v>2022</v>
      </c>
      <c r="K46" s="68">
        <f>I46</f>
        <v>2021</v>
      </c>
      <c r="L46" s="137">
        <f>J46</f>
        <v>2022</v>
      </c>
      <c r="M46" s="260">
        <f>M26</f>
        <v>1000</v>
      </c>
      <c r="O46" s="16">
        <f>O26</f>
        <v>2021</v>
      </c>
      <c r="P46" s="138">
        <f>P26</f>
        <v>2022</v>
      </c>
      <c r="Q46" s="131"/>
    </row>
    <row r="47" spans="1:19" s="273" customFormat="1" ht="19.5" customHeight="1" x14ac:dyDescent="0.25">
      <c r="A47" s="23" t="s">
        <v>116</v>
      </c>
      <c r="B47" s="15"/>
      <c r="C47" s="78">
        <f>C48+C49</f>
        <v>69965.040000000008</v>
      </c>
      <c r="D47" s="210">
        <f>D48+D49</f>
        <v>79146.340000000026</v>
      </c>
      <c r="E47" s="216">
        <f>C47/$C$60</f>
        <v>0.41883967498083741</v>
      </c>
      <c r="F47" s="217">
        <f>D47/$D$60</f>
        <v>0.46807655993061631</v>
      </c>
      <c r="G47" s="53">
        <f>(D47-C47)/C47</f>
        <v>0.13122696706812453</v>
      </c>
      <c r="H47"/>
      <c r="I47" s="78">
        <f>I48+I49</f>
        <v>22087.232000000011</v>
      </c>
      <c r="J47" s="210">
        <f>J48+J49</f>
        <v>26491.099000000002</v>
      </c>
      <c r="K47" s="216">
        <f>I47/$I$60</f>
        <v>0.4381585314989469</v>
      </c>
      <c r="L47" s="217">
        <f>J47/$J$60</f>
        <v>0.49101731378667518</v>
      </c>
      <c r="M47" s="53">
        <f>(J47-I47)/I47</f>
        <v>0.19938519231382135</v>
      </c>
      <c r="N47"/>
      <c r="O47" s="63">
        <f t="shared" ref="O47" si="25">(I47/C47)*10</f>
        <v>3.1568955009530484</v>
      </c>
      <c r="P47" s="237">
        <f t="shared" ref="P47" si="26">(J47/D47)*10</f>
        <v>3.3471034794533763</v>
      </c>
      <c r="Q47" s="53">
        <f>(P47-O47)/O47</f>
        <v>6.0251591616797329E-2</v>
      </c>
      <c r="R47" s="275"/>
      <c r="S47" s="275"/>
    </row>
    <row r="48" spans="1:19" ht="20.100000000000001" customHeight="1" x14ac:dyDescent="0.25">
      <c r="A48" s="8" t="s">
        <v>4</v>
      </c>
      <c r="C48" s="19">
        <v>31251.550000000025</v>
      </c>
      <c r="D48" s="140">
        <v>33614.440000000024</v>
      </c>
      <c r="E48" s="214">
        <f>C48/$C$60</f>
        <v>0.18708470751460157</v>
      </c>
      <c r="F48" s="215">
        <f>D48/$D$60</f>
        <v>0.19879796638978015</v>
      </c>
      <c r="G48" s="52">
        <f>(D48-C48)/C48</f>
        <v>7.5608729807001493E-2</v>
      </c>
      <c r="I48" s="19">
        <v>12311.044000000005</v>
      </c>
      <c r="J48" s="140">
        <v>14546.657000000001</v>
      </c>
      <c r="K48" s="214">
        <f>I48/$I$60</f>
        <v>0.24422204467535458</v>
      </c>
      <c r="L48" s="215">
        <f>J48/$J$60</f>
        <v>0.26962491985387754</v>
      </c>
      <c r="M48" s="52">
        <f>(J48-I48)/I48</f>
        <v>0.18159410363572698</v>
      </c>
      <c r="O48" s="27">
        <f t="shared" ref="O48:P60" si="27">(I48/C48)*10</f>
        <v>3.9393386888010342</v>
      </c>
      <c r="P48" s="143">
        <f t="shared" si="27"/>
        <v>4.3275024067037826</v>
      </c>
      <c r="Q48" s="52">
        <f>(P48-O48)/O48</f>
        <v>9.8535248823931096E-2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8" t="s">
        <v>5</v>
      </c>
      <c r="C49" s="19">
        <v>38713.489999999991</v>
      </c>
      <c r="D49" s="140">
        <v>45531.9</v>
      </c>
      <c r="E49" s="214">
        <f>C49/$C$60</f>
        <v>0.23175496746623592</v>
      </c>
      <c r="F49" s="215">
        <f>D49/$D$60</f>
        <v>0.26927859354083616</v>
      </c>
      <c r="G49" s="52">
        <f>(D49-C49)/C49</f>
        <v>0.17612491149725876</v>
      </c>
      <c r="I49" s="19">
        <v>9776.1880000000074</v>
      </c>
      <c r="J49" s="140">
        <v>11944.442000000001</v>
      </c>
      <c r="K49" s="214">
        <f>I49/$I$60</f>
        <v>0.19393648682359238</v>
      </c>
      <c r="L49" s="215">
        <f>J49/$J$60</f>
        <v>0.22139239393279767</v>
      </c>
      <c r="M49" s="52">
        <f>(J49-I49)/I49</f>
        <v>0.22178931092568924</v>
      </c>
      <c r="O49" s="27">
        <f t="shared" si="27"/>
        <v>2.5252665156254346</v>
      </c>
      <c r="P49" s="143">
        <f t="shared" si="27"/>
        <v>2.6233128861303836</v>
      </c>
      <c r="Q49" s="52">
        <f>(P49-O49)/O49</f>
        <v>3.8826147615815439E-2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3" t="s">
        <v>38</v>
      </c>
      <c r="B50" s="15"/>
      <c r="C50" s="78">
        <f>C51+C52</f>
        <v>65190.740000000034</v>
      </c>
      <c r="D50" s="210">
        <f>D51+D52</f>
        <v>66084.049999999988</v>
      </c>
      <c r="E50" s="216">
        <f>C50/$C$60</f>
        <v>0.39025873998443067</v>
      </c>
      <c r="F50" s="217">
        <f>D50/$D$60</f>
        <v>0.3908253343146737</v>
      </c>
      <c r="G50" s="53">
        <f>(D50-C50)/C50</f>
        <v>1.3703019784711043E-2</v>
      </c>
      <c r="I50" s="78">
        <f>I51+I52</f>
        <v>7772.1420000000026</v>
      </c>
      <c r="J50" s="210">
        <f>J51+J52</f>
        <v>9478.1840000000029</v>
      </c>
      <c r="K50" s="216">
        <f>I50/$I$60</f>
        <v>0.15418094604707769</v>
      </c>
      <c r="L50" s="217">
        <f>J50/$J$60</f>
        <v>0.17567985560945754</v>
      </c>
      <c r="M50" s="53">
        <f>(J50-I50)/I50</f>
        <v>0.21950731214123465</v>
      </c>
      <c r="O50" s="63">
        <f t="shared" si="27"/>
        <v>1.1922156428965216</v>
      </c>
      <c r="P50" s="237">
        <f t="shared" si="27"/>
        <v>1.4342619739558948</v>
      </c>
      <c r="Q50" s="53">
        <f>(P50-O50)/O50</f>
        <v>0.2030222741175538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8"/>
      <c r="B51" t="s">
        <v>6</v>
      </c>
      <c r="C51" s="31">
        <v>62913.160000000033</v>
      </c>
      <c r="D51" s="141">
        <v>63934.809999999983</v>
      </c>
      <c r="E51" s="214">
        <f t="shared" ref="E51:E57" si="28">C51/$C$60</f>
        <v>0.37662420383690814</v>
      </c>
      <c r="F51" s="215">
        <f t="shared" ref="F51:F57" si="29">D51/$D$60</f>
        <v>0.37811459032240213</v>
      </c>
      <c r="G51" s="52">
        <f t="shared" ref="G51:G59" si="30">(D51-C51)/C51</f>
        <v>1.6239050780471845E-2</v>
      </c>
      <c r="I51" s="31">
        <v>7251.7190000000028</v>
      </c>
      <c r="J51" s="141">
        <v>8969.1800000000021</v>
      </c>
      <c r="K51" s="214">
        <f t="shared" ref="K51:K58" si="31">I51/$I$60</f>
        <v>0.14385698252651177</v>
      </c>
      <c r="L51" s="215">
        <f t="shared" ref="L51:L58" si="32">J51/$J$60</f>
        <v>0.16624537436023973</v>
      </c>
      <c r="M51" s="52">
        <f t="shared" ref="M51:M58" si="33">(J51-I51)/I51</f>
        <v>0.23683501801434925</v>
      </c>
      <c r="O51" s="27">
        <f t="shared" si="27"/>
        <v>1.1526553426977757</v>
      </c>
      <c r="P51" s="143">
        <f t="shared" si="27"/>
        <v>1.4028633228127219</v>
      </c>
      <c r="Q51" s="52">
        <f t="shared" ref="Q51:Q58" si="34">(P51-O51)/O51</f>
        <v>0.2170709411968173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8"/>
      <c r="B52" t="s">
        <v>39</v>
      </c>
      <c r="C52" s="31">
        <v>2277.5799999999995</v>
      </c>
      <c r="D52" s="141">
        <v>2149.2399999999998</v>
      </c>
      <c r="E52" s="218">
        <f t="shared" si="28"/>
        <v>1.3634536147522467E-2</v>
      </c>
      <c r="F52" s="219">
        <f t="shared" si="29"/>
        <v>1.2710743992271498E-2</v>
      </c>
      <c r="G52" s="52">
        <f t="shared" si="30"/>
        <v>-5.634928301091497E-2</v>
      </c>
      <c r="I52" s="31">
        <v>520.423</v>
      </c>
      <c r="J52" s="141">
        <v>509.00400000000008</v>
      </c>
      <c r="K52" s="218">
        <f t="shared" si="31"/>
        <v>1.0323963520565924E-2</v>
      </c>
      <c r="L52" s="219">
        <f t="shared" si="32"/>
        <v>9.4344812492178163E-3</v>
      </c>
      <c r="M52" s="52">
        <f t="shared" si="33"/>
        <v>-2.1941766601399106E-2</v>
      </c>
      <c r="O52" s="27">
        <f t="shared" si="27"/>
        <v>2.2849823057806975</v>
      </c>
      <c r="P52" s="143">
        <f t="shared" si="27"/>
        <v>2.3682976307904196</v>
      </c>
      <c r="Q52" s="52">
        <f t="shared" si="34"/>
        <v>3.6462131369221329E-2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3" t="s">
        <v>134</v>
      </c>
      <c r="B53" s="15"/>
      <c r="C53" s="78">
        <f>SUM(C54:C56)</f>
        <v>29370.690000000002</v>
      </c>
      <c r="D53" s="210">
        <f>SUM(D54:D56)</f>
        <v>21197.960000000003</v>
      </c>
      <c r="E53" s="216">
        <f t="shared" si="28"/>
        <v>0.17582510141583471</v>
      </c>
      <c r="F53" s="217">
        <f t="shared" si="29"/>
        <v>0.12536610277047308</v>
      </c>
      <c r="G53" s="53">
        <f t="shared" si="30"/>
        <v>-0.27826142320796682</v>
      </c>
      <c r="I53" s="78">
        <f>SUM(I54:I56)</f>
        <v>19431.019000000004</v>
      </c>
      <c r="J53" s="210">
        <f>SUM(J54:J56)</f>
        <v>16612.004999999997</v>
      </c>
      <c r="K53" s="216">
        <f t="shared" si="31"/>
        <v>0.38546553730988714</v>
      </c>
      <c r="L53" s="217">
        <f t="shared" si="32"/>
        <v>0.30790651877865904</v>
      </c>
      <c r="M53" s="53">
        <f t="shared" si="33"/>
        <v>-0.14507803219172427</v>
      </c>
      <c r="O53" s="63">
        <f t="shared" si="27"/>
        <v>6.6157856693186314</v>
      </c>
      <c r="P53" s="237">
        <f t="shared" si="27"/>
        <v>7.8366055035484532</v>
      </c>
      <c r="Q53" s="53">
        <f t="shared" si="34"/>
        <v>0.18453134597323731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8"/>
      <c r="B54" s="3" t="s">
        <v>7</v>
      </c>
      <c r="C54" s="31">
        <v>27708.43</v>
      </c>
      <c r="D54" s="141">
        <v>20270.370000000003</v>
      </c>
      <c r="E54" s="214">
        <f t="shared" si="28"/>
        <v>0.16587412535502422</v>
      </c>
      <c r="F54" s="215">
        <f t="shared" si="29"/>
        <v>0.11988027567820275</v>
      </c>
      <c r="G54" s="52">
        <f t="shared" si="30"/>
        <v>-0.26844032664427386</v>
      </c>
      <c r="I54" s="31">
        <v>18251.213000000003</v>
      </c>
      <c r="J54" s="141">
        <v>15804.21</v>
      </c>
      <c r="K54" s="214">
        <f t="shared" si="31"/>
        <v>0.36206097197487158</v>
      </c>
      <c r="L54" s="215">
        <f t="shared" si="32"/>
        <v>0.29293389227530758</v>
      </c>
      <c r="M54" s="52">
        <f t="shared" si="33"/>
        <v>-0.13407344487185613</v>
      </c>
      <c r="O54" s="27">
        <f t="shared" si="27"/>
        <v>6.5868809600543967</v>
      </c>
      <c r="P54" s="143">
        <f t="shared" si="27"/>
        <v>7.7967052402102164</v>
      </c>
      <c r="Q54" s="52">
        <f t="shared" si="34"/>
        <v>0.18367179967160488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8"/>
      <c r="B55" s="3" t="s">
        <v>8</v>
      </c>
      <c r="C55" s="31">
        <v>1539.2200000000003</v>
      </c>
      <c r="D55" s="141">
        <v>758.95999999999992</v>
      </c>
      <c r="E55" s="214">
        <f t="shared" si="28"/>
        <v>9.2144077173972119E-3</v>
      </c>
      <c r="F55" s="215">
        <f t="shared" si="29"/>
        <v>4.4885383951417139E-3</v>
      </c>
      <c r="G55" s="52">
        <f t="shared" si="30"/>
        <v>-0.5069190888891778</v>
      </c>
      <c r="I55" s="31">
        <v>1067.7130000000002</v>
      </c>
      <c r="J55" s="141">
        <v>687.85600000000011</v>
      </c>
      <c r="K55" s="214">
        <f t="shared" si="31"/>
        <v>2.1180904883977086E-2</v>
      </c>
      <c r="L55" s="215">
        <f t="shared" si="32"/>
        <v>1.2749535434224427E-2</v>
      </c>
      <c r="M55" s="52">
        <f t="shared" si="33"/>
        <v>-0.35576695235517414</v>
      </c>
      <c r="O55" s="27">
        <f t="shared" si="27"/>
        <v>6.9367146996530717</v>
      </c>
      <c r="P55" s="143">
        <f t="shared" si="27"/>
        <v>9.0631390323600733</v>
      </c>
      <c r="Q55" s="52">
        <f t="shared" si="34"/>
        <v>0.30654631547890404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2"/>
      <c r="B56" s="33" t="s">
        <v>9</v>
      </c>
      <c r="C56" s="211">
        <v>123.04</v>
      </c>
      <c r="D56" s="212">
        <v>168.62999999999994</v>
      </c>
      <c r="E56" s="218">
        <f t="shared" si="28"/>
        <v>7.3656834341325665E-4</v>
      </c>
      <c r="F56" s="219">
        <f t="shared" si="29"/>
        <v>9.9728869712863264E-4</v>
      </c>
      <c r="G56" s="52">
        <f t="shared" si="30"/>
        <v>0.37052990897269122</v>
      </c>
      <c r="I56" s="211">
        <v>112.09299999999999</v>
      </c>
      <c r="J56" s="212">
        <v>119.93899999999998</v>
      </c>
      <c r="K56" s="218">
        <f t="shared" si="31"/>
        <v>2.2236604510384745E-3</v>
      </c>
      <c r="L56" s="219">
        <f t="shared" si="32"/>
        <v>2.2230910691270309E-3</v>
      </c>
      <c r="M56" s="52">
        <f t="shared" si="33"/>
        <v>6.9995450206524853E-2</v>
      </c>
      <c r="O56" s="27">
        <f t="shared" si="27"/>
        <v>9.1102893368010385</v>
      </c>
      <c r="P56" s="143">
        <f t="shared" si="27"/>
        <v>7.1125541125541138</v>
      </c>
      <c r="Q56" s="52">
        <f t="shared" si="34"/>
        <v>-0.21928340038302271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8" t="s">
        <v>135</v>
      </c>
      <c r="B57" s="3"/>
      <c r="C57" s="19">
        <v>168.32000000000002</v>
      </c>
      <c r="D57" s="140">
        <v>38.159999999999997</v>
      </c>
      <c r="E57" s="214">
        <f t="shared" si="28"/>
        <v>1.0076331563988895E-3</v>
      </c>
      <c r="F57" s="215">
        <f t="shared" si="29"/>
        <v>2.2568070143170628E-4</v>
      </c>
      <c r="G57" s="54">
        <f t="shared" si="30"/>
        <v>-0.77328897338403046</v>
      </c>
      <c r="I57" s="19">
        <v>165.26400000000001</v>
      </c>
      <c r="J57" s="140">
        <v>204.303</v>
      </c>
      <c r="K57" s="214">
        <f t="shared" si="31"/>
        <v>3.2784475460592767E-3</v>
      </c>
      <c r="L57" s="215">
        <f t="shared" si="32"/>
        <v>3.7867930756122683E-3</v>
      </c>
      <c r="M57" s="54">
        <f t="shared" si="33"/>
        <v>0.23622204472843442</v>
      </c>
      <c r="O57" s="238">
        <f t="shared" si="27"/>
        <v>9.8184410646387814</v>
      </c>
      <c r="P57" s="239">
        <f t="shared" si="27"/>
        <v>53.538522012578618</v>
      </c>
      <c r="Q57" s="54">
        <f t="shared" si="34"/>
        <v>4.4528536312549827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8" t="s">
        <v>10</v>
      </c>
      <c r="C58" s="19">
        <v>1362.7600000000004</v>
      </c>
      <c r="D58" s="140">
        <v>1197.4000000000003</v>
      </c>
      <c r="E58" s="214">
        <f>C58/$C$60</f>
        <v>8.1580451533635398E-3</v>
      </c>
      <c r="F58" s="215">
        <f>D58/$D$60</f>
        <v>7.0815008358051674E-3</v>
      </c>
      <c r="G58" s="52">
        <f t="shared" si="30"/>
        <v>-0.12134198244738624</v>
      </c>
      <c r="I58" s="19">
        <v>770.15000000000009</v>
      </c>
      <c r="J58" s="140">
        <v>866.3130000000001</v>
      </c>
      <c r="K58" s="214">
        <f t="shared" si="31"/>
        <v>1.5277957556379805E-2</v>
      </c>
      <c r="L58" s="215">
        <f t="shared" si="32"/>
        <v>1.6057268222751948E-2</v>
      </c>
      <c r="M58" s="52">
        <f t="shared" si="33"/>
        <v>0.12486268908654158</v>
      </c>
      <c r="O58" s="27">
        <f t="shared" si="27"/>
        <v>5.6513986321876173</v>
      </c>
      <c r="P58" s="143">
        <f t="shared" si="27"/>
        <v>7.234950726574243</v>
      </c>
      <c r="Q58" s="52">
        <f t="shared" si="34"/>
        <v>0.28020534339366598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8" t="s">
        <v>11</v>
      </c>
      <c r="B59" s="10"/>
      <c r="C59" s="21">
        <v>987.37</v>
      </c>
      <c r="D59" s="142">
        <v>1424.5400000000002</v>
      </c>
      <c r="E59" s="220">
        <f>C59/$C$60</f>
        <v>5.9108053091348105E-3</v>
      </c>
      <c r="F59" s="221">
        <f>D59/$D$60</f>
        <v>8.4248214470000766E-3</v>
      </c>
      <c r="G59" s="55">
        <f t="shared" si="30"/>
        <v>0.4427620851352585</v>
      </c>
      <c r="I59" s="21">
        <v>183.41800000000001</v>
      </c>
      <c r="J59" s="142">
        <v>299.55199999999996</v>
      </c>
      <c r="K59" s="220">
        <f>I59/$I$60</f>
        <v>3.6385800416491214E-3</v>
      </c>
      <c r="L59" s="221">
        <f>J59/$J$60</f>
        <v>5.5522505268439824E-3</v>
      </c>
      <c r="M59" s="55">
        <f>(J59-I59)/I59</f>
        <v>0.63316577435148103</v>
      </c>
      <c r="O59" s="240">
        <f t="shared" si="27"/>
        <v>1.8576420186961324</v>
      </c>
      <c r="P59" s="241">
        <f t="shared" si="27"/>
        <v>2.1027980962275534</v>
      </c>
      <c r="Q59" s="55">
        <f>(P59-O59)/O59</f>
        <v>0.13197164742402551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2" t="s">
        <v>12</v>
      </c>
      <c r="B60" s="48"/>
      <c r="C60" s="213">
        <f>C48+C49+C50+C53+C57+C58+C59</f>
        <v>167044.92000000004</v>
      </c>
      <c r="D60" s="226">
        <f>D48+D49+D50+D53+D57+D58+D59</f>
        <v>169088.45</v>
      </c>
      <c r="E60" s="222">
        <f>E48+E49+E50+E53+E57+E58+E59</f>
        <v>1.0000000000000002</v>
      </c>
      <c r="F60" s="223">
        <f>F48+F49+F50+F53+F57+F58+F59</f>
        <v>1</v>
      </c>
      <c r="G60" s="55">
        <f>(D60-C60)/C60</f>
        <v>1.2233416017679372E-2</v>
      </c>
      <c r="H60" s="1"/>
      <c r="I60" s="213">
        <f>I48+I49+I50+I53+I57+I58+I59</f>
        <v>50409.22500000002</v>
      </c>
      <c r="J60" s="226">
        <f>J48+J49+J50+J53+J57+J58+J59</f>
        <v>53951.456000000006</v>
      </c>
      <c r="K60" s="222">
        <f>K48+K49+K50+K53+K57+K58+K59</f>
        <v>1.0000000000000002</v>
      </c>
      <c r="L60" s="223">
        <f>L48+L49+L50+L53+L57+L58+L59</f>
        <v>1</v>
      </c>
      <c r="M60" s="55">
        <f>(J60-I60)/I60</f>
        <v>7.0269499283117001E-2</v>
      </c>
      <c r="N60" s="1"/>
      <c r="O60" s="24">
        <f t="shared" si="27"/>
        <v>3.0177047586960448</v>
      </c>
      <c r="P60" s="242">
        <f t="shared" si="27"/>
        <v>3.1907239081084486</v>
      </c>
      <c r="Q60" s="55">
        <f>(P60-O60)/O60</f>
        <v>5.7334684221118329E-2</v>
      </c>
    </row>
    <row r="62" spans="1:1023 1025:2047 2049:3071 3073:4095 4097:5119 5121:6143 6145:7167 7169:8191 8193:9215 9217:10239 10241:11263 11265:12287 12289:13311 13313:14335 14337:15359 15361:16383" x14ac:dyDescent="0.25">
      <c r="A62" s="1"/>
      <c r="C62" s="1"/>
      <c r="E62" s="1"/>
      <c r="G62" s="1"/>
      <c r="I62" s="1"/>
      <c r="K62" s="1"/>
      <c r="M62" s="1"/>
      <c r="O62" s="1"/>
      <c r="P62"/>
      <c r="Q62" s="1"/>
      <c r="S62" s="1"/>
      <c r="U62" s="1"/>
      <c r="W62" s="1"/>
      <c r="Y62" s="1"/>
      <c r="AA62" s="1"/>
      <c r="AC62" s="1"/>
      <c r="AE62" s="1"/>
      <c r="AG62" s="1"/>
      <c r="AI62" s="1"/>
      <c r="AK62" s="1"/>
      <c r="AM62" s="1"/>
      <c r="AO62" s="1"/>
      <c r="AQ62" s="1"/>
      <c r="AS62" s="1"/>
      <c r="AU62" s="1"/>
      <c r="AW62" s="1"/>
      <c r="AY62" s="1"/>
      <c r="BA62" s="1"/>
      <c r="BC62" s="1"/>
      <c r="BE62" s="1"/>
      <c r="BG62" s="1"/>
      <c r="BI62" s="1"/>
      <c r="BK62" s="1"/>
      <c r="BM62" s="1"/>
      <c r="BO62" s="1"/>
      <c r="BQ62" s="1"/>
      <c r="BS62" s="1"/>
      <c r="BU62" s="1"/>
      <c r="BW62" s="1"/>
      <c r="BY62" s="1"/>
      <c r="CA62" s="1"/>
      <c r="CC62" s="1"/>
      <c r="CE62" s="1"/>
      <c r="CG62" s="1"/>
      <c r="CI62" s="1"/>
      <c r="CK62" s="1"/>
      <c r="CM62" s="1"/>
      <c r="CO62" s="1"/>
      <c r="CQ62" s="1"/>
      <c r="CS62" s="1"/>
      <c r="CU62" s="1"/>
      <c r="CW62" s="1"/>
      <c r="CY62" s="1"/>
      <c r="DA62" s="1"/>
      <c r="DC62" s="1"/>
      <c r="DE62" s="1"/>
      <c r="DG62" s="1"/>
      <c r="DI62" s="1"/>
      <c r="DK62" s="1"/>
      <c r="DM62" s="1"/>
      <c r="DO62" s="1"/>
      <c r="DQ62" s="1"/>
      <c r="DS62" s="1"/>
      <c r="DU62" s="1"/>
      <c r="DW62" s="1"/>
      <c r="DY62" s="1"/>
      <c r="EA62" s="1"/>
      <c r="EC62" s="1"/>
      <c r="EE62" s="1"/>
      <c r="EG62" s="1"/>
      <c r="EI62" s="1"/>
      <c r="EK62" s="1"/>
      <c r="EM62" s="1"/>
      <c r="EO62" s="1"/>
      <c r="EQ62" s="1"/>
      <c r="ES62" s="1"/>
      <c r="EU62" s="1"/>
      <c r="EW62" s="1"/>
      <c r="EY62" s="1"/>
      <c r="FA62" s="1"/>
      <c r="FC62" s="1"/>
      <c r="FE62" s="1"/>
      <c r="FG62" s="1"/>
      <c r="FI62" s="1"/>
      <c r="FK62" s="1"/>
      <c r="FM62" s="1"/>
      <c r="FO62" s="1"/>
      <c r="FQ62" s="1"/>
      <c r="FS62" s="1"/>
      <c r="FU62" s="1"/>
      <c r="FW62" s="1"/>
      <c r="FY62" s="1"/>
      <c r="GA62" s="1"/>
      <c r="GC62" s="1"/>
      <c r="GE62" s="1"/>
      <c r="GG62" s="1"/>
      <c r="GI62" s="1"/>
      <c r="GK62" s="1"/>
      <c r="GM62" s="1"/>
      <c r="GO62" s="1"/>
      <c r="GQ62" s="1"/>
      <c r="GS62" s="1"/>
      <c r="GU62" s="1"/>
      <c r="GW62" s="1"/>
      <c r="GY62" s="1"/>
      <c r="HA62" s="1"/>
      <c r="HC62" s="1"/>
      <c r="HE62" s="1"/>
      <c r="HG62" s="1"/>
      <c r="HI62" s="1"/>
      <c r="HK62" s="1"/>
      <c r="HM62" s="1"/>
      <c r="HO62" s="1"/>
      <c r="HQ62" s="1"/>
      <c r="HS62" s="1"/>
      <c r="HU62" s="1"/>
      <c r="HW62" s="1"/>
      <c r="HY62" s="1"/>
      <c r="IA62" s="1"/>
      <c r="IC62" s="1"/>
      <c r="IE62" s="1"/>
      <c r="IG62" s="1"/>
      <c r="II62" s="1"/>
      <c r="IK62" s="1"/>
      <c r="IM62" s="1"/>
      <c r="IO62" s="1"/>
      <c r="IQ62" s="1"/>
      <c r="IS62" s="1"/>
      <c r="IU62" s="1"/>
      <c r="IW62" s="1"/>
      <c r="IY62" s="1"/>
      <c r="JA62" s="1"/>
      <c r="JC62" s="1"/>
      <c r="JE62" s="1"/>
      <c r="JG62" s="1"/>
      <c r="JI62" s="1"/>
      <c r="JK62" s="1"/>
      <c r="JM62" s="1"/>
      <c r="JO62" s="1"/>
      <c r="JQ62" s="1"/>
      <c r="JS62" s="1"/>
      <c r="JU62" s="1"/>
      <c r="JW62" s="1"/>
      <c r="JY62" s="1"/>
      <c r="KA62" s="1"/>
      <c r="KC62" s="1"/>
      <c r="KE62" s="1"/>
      <c r="KG62" s="1"/>
      <c r="KI62" s="1"/>
      <c r="KK62" s="1"/>
      <c r="KM62" s="1"/>
      <c r="KO62" s="1"/>
      <c r="KQ62" s="1"/>
      <c r="KS62" s="1"/>
      <c r="KU62" s="1"/>
      <c r="KW62" s="1"/>
      <c r="KY62" s="1"/>
      <c r="LA62" s="1"/>
      <c r="LC62" s="1"/>
      <c r="LE62" s="1"/>
      <c r="LG62" s="1"/>
      <c r="LI62" s="1"/>
      <c r="LK62" s="1"/>
      <c r="LM62" s="1"/>
      <c r="LO62" s="1"/>
      <c r="LQ62" s="1"/>
      <c r="LS62" s="1"/>
      <c r="LU62" s="1"/>
      <c r="LW62" s="1"/>
      <c r="LY62" s="1"/>
      <c r="MA62" s="1"/>
      <c r="MC62" s="1"/>
      <c r="ME62" s="1"/>
      <c r="MG62" s="1"/>
      <c r="MI62" s="1"/>
      <c r="MK62" s="1"/>
      <c r="MM62" s="1"/>
      <c r="MO62" s="1"/>
      <c r="MQ62" s="1"/>
      <c r="MS62" s="1"/>
      <c r="MU62" s="1"/>
      <c r="MW62" s="1"/>
      <c r="MY62" s="1"/>
      <c r="NA62" s="1"/>
      <c r="NC62" s="1"/>
      <c r="NE62" s="1"/>
      <c r="NG62" s="1"/>
      <c r="NI62" s="1"/>
      <c r="NK62" s="1"/>
      <c r="NM62" s="1"/>
      <c r="NO62" s="1"/>
      <c r="NQ62" s="1"/>
      <c r="NS62" s="1"/>
      <c r="NU62" s="1"/>
      <c r="NW62" s="1"/>
      <c r="NY62" s="1"/>
      <c r="OA62" s="1"/>
      <c r="OC62" s="1"/>
      <c r="OE62" s="1"/>
      <c r="OG62" s="1"/>
      <c r="OI62" s="1"/>
      <c r="OK62" s="1"/>
      <c r="OM62" s="1"/>
      <c r="OO62" s="1"/>
      <c r="OQ62" s="1"/>
      <c r="OS62" s="1"/>
      <c r="OU62" s="1"/>
      <c r="OW62" s="1"/>
      <c r="OY62" s="1"/>
      <c r="PA62" s="1"/>
      <c r="PC62" s="1"/>
      <c r="PE62" s="1"/>
      <c r="PG62" s="1"/>
      <c r="PI62" s="1"/>
      <c r="PK62" s="1"/>
      <c r="PM62" s="1"/>
      <c r="PO62" s="1"/>
      <c r="PQ62" s="1"/>
      <c r="PS62" s="1"/>
      <c r="PU62" s="1"/>
      <c r="PW62" s="1"/>
      <c r="PY62" s="1"/>
      <c r="QA62" s="1"/>
      <c r="QC62" s="1"/>
      <c r="QE62" s="1"/>
      <c r="QG62" s="1"/>
      <c r="QI62" s="1"/>
      <c r="QK62" s="1"/>
      <c r="QM62" s="1"/>
      <c r="QO62" s="1"/>
      <c r="QQ62" s="1"/>
      <c r="QS62" s="1"/>
      <c r="QU62" s="1"/>
      <c r="QW62" s="1"/>
      <c r="QY62" s="1"/>
      <c r="RA62" s="1"/>
      <c r="RC62" s="1"/>
      <c r="RE62" s="1"/>
      <c r="RG62" s="1"/>
      <c r="RI62" s="1"/>
      <c r="RK62" s="1"/>
      <c r="RM62" s="1"/>
      <c r="RO62" s="1"/>
      <c r="RQ62" s="1"/>
      <c r="RS62" s="1"/>
      <c r="RU62" s="1"/>
      <c r="RW62" s="1"/>
      <c r="RY62" s="1"/>
      <c r="SA62" s="1"/>
      <c r="SC62" s="1"/>
      <c r="SE62" s="1"/>
      <c r="SG62" s="1"/>
      <c r="SI62" s="1"/>
      <c r="SK62" s="1"/>
      <c r="SM62" s="1"/>
      <c r="SO62" s="1"/>
      <c r="SQ62" s="1"/>
      <c r="SS62" s="1"/>
      <c r="SU62" s="1"/>
      <c r="SW62" s="1"/>
      <c r="SY62" s="1"/>
      <c r="TA62" s="1"/>
      <c r="TC62" s="1"/>
      <c r="TE62" s="1"/>
      <c r="TG62" s="1"/>
      <c r="TI62" s="1"/>
      <c r="TK62" s="1"/>
      <c r="TM62" s="1"/>
      <c r="TO62" s="1"/>
      <c r="TQ62" s="1"/>
      <c r="TS62" s="1"/>
      <c r="TU62" s="1"/>
      <c r="TW62" s="1"/>
      <c r="TY62" s="1"/>
      <c r="UA62" s="1"/>
      <c r="UC62" s="1"/>
      <c r="UE62" s="1"/>
      <c r="UG62" s="1"/>
      <c r="UI62" s="1"/>
      <c r="UK62" s="1"/>
      <c r="UM62" s="1"/>
      <c r="UO62" s="1"/>
      <c r="UQ62" s="1"/>
      <c r="US62" s="1"/>
      <c r="UU62" s="1"/>
      <c r="UW62" s="1"/>
      <c r="UY62" s="1"/>
      <c r="VA62" s="1"/>
      <c r="VC62" s="1"/>
      <c r="VE62" s="1"/>
      <c r="VG62" s="1"/>
      <c r="VI62" s="1"/>
      <c r="VK62" s="1"/>
      <c r="VM62" s="1"/>
      <c r="VO62" s="1"/>
      <c r="VQ62" s="1"/>
      <c r="VS62" s="1"/>
      <c r="VU62" s="1"/>
      <c r="VW62" s="1"/>
      <c r="VY62" s="1"/>
      <c r="WA62" s="1"/>
      <c r="WC62" s="1"/>
      <c r="WE62" s="1"/>
      <c r="WG62" s="1"/>
      <c r="WI62" s="1"/>
      <c r="WK62" s="1"/>
      <c r="WM62" s="1"/>
      <c r="WO62" s="1"/>
      <c r="WQ62" s="1"/>
      <c r="WS62" s="1"/>
      <c r="WU62" s="1"/>
      <c r="WW62" s="1"/>
      <c r="WY62" s="1"/>
      <c r="XA62" s="1"/>
      <c r="XC62" s="1"/>
      <c r="XE62" s="1"/>
      <c r="XG62" s="1"/>
      <c r="XI62" s="1"/>
      <c r="XK62" s="1"/>
      <c r="XM62" s="1"/>
      <c r="XO62" s="1"/>
      <c r="XQ62" s="1"/>
      <c r="XS62" s="1"/>
      <c r="XU62" s="1"/>
      <c r="XW62" s="1"/>
      <c r="XY62" s="1"/>
      <c r="YA62" s="1"/>
      <c r="YC62" s="1"/>
      <c r="YE62" s="1"/>
      <c r="YG62" s="1"/>
      <c r="YI62" s="1"/>
      <c r="YK62" s="1"/>
      <c r="YM62" s="1"/>
      <c r="YO62" s="1"/>
      <c r="YQ62" s="1"/>
      <c r="YS62" s="1"/>
      <c r="YU62" s="1"/>
      <c r="YW62" s="1"/>
      <c r="YY62" s="1"/>
      <c r="ZA62" s="1"/>
      <c r="ZC62" s="1"/>
      <c r="ZE62" s="1"/>
      <c r="ZG62" s="1"/>
      <c r="ZI62" s="1"/>
      <c r="ZK62" s="1"/>
      <c r="ZM62" s="1"/>
      <c r="ZO62" s="1"/>
      <c r="ZQ62" s="1"/>
      <c r="ZS62" s="1"/>
      <c r="ZU62" s="1"/>
      <c r="ZW62" s="1"/>
      <c r="ZY62" s="1"/>
      <c r="AAA62" s="1"/>
      <c r="AAC62" s="1"/>
      <c r="AAE62" s="1"/>
      <c r="AAG62" s="1"/>
      <c r="AAI62" s="1"/>
      <c r="AAK62" s="1"/>
      <c r="AAM62" s="1"/>
      <c r="AAO62" s="1"/>
      <c r="AAQ62" s="1"/>
      <c r="AAS62" s="1"/>
      <c r="AAU62" s="1"/>
      <c r="AAW62" s="1"/>
      <c r="AAY62" s="1"/>
      <c r="ABA62" s="1"/>
      <c r="ABC62" s="1"/>
      <c r="ABE62" s="1"/>
      <c r="ABG62" s="1"/>
      <c r="ABI62" s="1"/>
      <c r="ABK62" s="1"/>
      <c r="ABM62" s="1"/>
      <c r="ABO62" s="1"/>
      <c r="ABQ62" s="1"/>
      <c r="ABS62" s="1"/>
      <c r="ABU62" s="1"/>
      <c r="ABW62" s="1"/>
      <c r="ABY62" s="1"/>
      <c r="ACA62" s="1"/>
      <c r="ACC62" s="1"/>
      <c r="ACE62" s="1"/>
      <c r="ACG62" s="1"/>
      <c r="ACI62" s="1"/>
      <c r="ACK62" s="1"/>
      <c r="ACM62" s="1"/>
      <c r="ACO62" s="1"/>
      <c r="ACQ62" s="1"/>
      <c r="ACS62" s="1"/>
      <c r="ACU62" s="1"/>
      <c r="ACW62" s="1"/>
      <c r="ACY62" s="1"/>
      <c r="ADA62" s="1"/>
      <c r="ADC62" s="1"/>
      <c r="ADE62" s="1"/>
      <c r="ADG62" s="1"/>
      <c r="ADI62" s="1"/>
      <c r="ADK62" s="1"/>
      <c r="ADM62" s="1"/>
      <c r="ADO62" s="1"/>
      <c r="ADQ62" s="1"/>
      <c r="ADS62" s="1"/>
      <c r="ADU62" s="1"/>
      <c r="ADW62" s="1"/>
      <c r="ADY62" s="1"/>
      <c r="AEA62" s="1"/>
      <c r="AEC62" s="1"/>
      <c r="AEE62" s="1"/>
      <c r="AEG62" s="1"/>
      <c r="AEI62" s="1"/>
      <c r="AEK62" s="1"/>
      <c r="AEM62" s="1"/>
      <c r="AEO62" s="1"/>
      <c r="AEQ62" s="1"/>
      <c r="AES62" s="1"/>
      <c r="AEU62" s="1"/>
      <c r="AEW62" s="1"/>
      <c r="AEY62" s="1"/>
      <c r="AFA62" s="1"/>
      <c r="AFC62" s="1"/>
      <c r="AFE62" s="1"/>
      <c r="AFG62" s="1"/>
      <c r="AFI62" s="1"/>
      <c r="AFK62" s="1"/>
      <c r="AFM62" s="1"/>
      <c r="AFO62" s="1"/>
      <c r="AFQ62" s="1"/>
      <c r="AFS62" s="1"/>
      <c r="AFU62" s="1"/>
      <c r="AFW62" s="1"/>
      <c r="AFY62" s="1"/>
      <c r="AGA62" s="1"/>
      <c r="AGC62" s="1"/>
      <c r="AGE62" s="1"/>
      <c r="AGG62" s="1"/>
      <c r="AGI62" s="1"/>
      <c r="AGK62" s="1"/>
      <c r="AGM62" s="1"/>
      <c r="AGO62" s="1"/>
      <c r="AGQ62" s="1"/>
      <c r="AGS62" s="1"/>
      <c r="AGU62" s="1"/>
      <c r="AGW62" s="1"/>
      <c r="AGY62" s="1"/>
      <c r="AHA62" s="1"/>
      <c r="AHC62" s="1"/>
      <c r="AHE62" s="1"/>
      <c r="AHG62" s="1"/>
      <c r="AHI62" s="1"/>
      <c r="AHK62" s="1"/>
      <c r="AHM62" s="1"/>
      <c r="AHO62" s="1"/>
      <c r="AHQ62" s="1"/>
      <c r="AHS62" s="1"/>
      <c r="AHU62" s="1"/>
      <c r="AHW62" s="1"/>
      <c r="AHY62" s="1"/>
      <c r="AIA62" s="1"/>
      <c r="AIC62" s="1"/>
      <c r="AIE62" s="1"/>
      <c r="AIG62" s="1"/>
      <c r="AII62" s="1"/>
      <c r="AIK62" s="1"/>
      <c r="AIM62" s="1"/>
      <c r="AIO62" s="1"/>
      <c r="AIQ62" s="1"/>
      <c r="AIS62" s="1"/>
      <c r="AIU62" s="1"/>
      <c r="AIW62" s="1"/>
      <c r="AIY62" s="1"/>
      <c r="AJA62" s="1"/>
      <c r="AJC62" s="1"/>
      <c r="AJE62" s="1"/>
      <c r="AJG62" s="1"/>
      <c r="AJI62" s="1"/>
      <c r="AJK62" s="1"/>
      <c r="AJM62" s="1"/>
      <c r="AJO62" s="1"/>
      <c r="AJQ62" s="1"/>
      <c r="AJS62" s="1"/>
      <c r="AJU62" s="1"/>
      <c r="AJW62" s="1"/>
      <c r="AJY62" s="1"/>
      <c r="AKA62" s="1"/>
      <c r="AKC62" s="1"/>
      <c r="AKE62" s="1"/>
      <c r="AKG62" s="1"/>
      <c r="AKI62" s="1"/>
      <c r="AKK62" s="1"/>
      <c r="AKM62" s="1"/>
      <c r="AKO62" s="1"/>
      <c r="AKQ62" s="1"/>
      <c r="AKS62" s="1"/>
      <c r="AKU62" s="1"/>
      <c r="AKW62" s="1"/>
      <c r="AKY62" s="1"/>
      <c r="ALA62" s="1"/>
      <c r="ALC62" s="1"/>
      <c r="ALE62" s="1"/>
      <c r="ALG62" s="1"/>
      <c r="ALI62" s="1"/>
      <c r="ALK62" s="1"/>
      <c r="ALM62" s="1"/>
      <c r="ALO62" s="1"/>
      <c r="ALQ62" s="1"/>
      <c r="ALS62" s="1"/>
      <c r="ALU62" s="1"/>
      <c r="ALW62" s="1"/>
      <c r="ALY62" s="1"/>
      <c r="AMA62" s="1"/>
      <c r="AMC62" s="1"/>
      <c r="AME62" s="1"/>
      <c r="AMG62" s="1"/>
      <c r="AMI62" s="1"/>
      <c r="AMK62" s="1"/>
      <c r="AMM62" s="1"/>
      <c r="AMO62" s="1"/>
      <c r="AMQ62" s="1"/>
      <c r="AMS62" s="1"/>
      <c r="AMU62" s="1"/>
      <c r="AMW62" s="1"/>
      <c r="AMY62" s="1"/>
      <c r="ANA62" s="1"/>
      <c r="ANC62" s="1"/>
      <c r="ANE62" s="1"/>
      <c r="ANG62" s="1"/>
      <c r="ANI62" s="1"/>
      <c r="ANK62" s="1"/>
      <c r="ANM62" s="1"/>
      <c r="ANO62" s="1"/>
      <c r="ANQ62" s="1"/>
      <c r="ANS62" s="1"/>
      <c r="ANU62" s="1"/>
      <c r="ANW62" s="1"/>
      <c r="ANY62" s="1"/>
      <c r="AOA62" s="1"/>
      <c r="AOC62" s="1"/>
      <c r="AOE62" s="1"/>
      <c r="AOG62" s="1"/>
      <c r="AOI62" s="1"/>
      <c r="AOK62" s="1"/>
      <c r="AOM62" s="1"/>
      <c r="AOO62" s="1"/>
      <c r="AOQ62" s="1"/>
      <c r="AOS62" s="1"/>
      <c r="AOU62" s="1"/>
      <c r="AOW62" s="1"/>
      <c r="AOY62" s="1"/>
      <c r="APA62" s="1"/>
      <c r="APC62" s="1"/>
      <c r="APE62" s="1"/>
      <c r="APG62" s="1"/>
      <c r="API62" s="1"/>
      <c r="APK62" s="1"/>
      <c r="APM62" s="1"/>
      <c r="APO62" s="1"/>
      <c r="APQ62" s="1"/>
      <c r="APS62" s="1"/>
      <c r="APU62" s="1"/>
      <c r="APW62" s="1"/>
      <c r="APY62" s="1"/>
      <c r="AQA62" s="1"/>
      <c r="AQC62" s="1"/>
      <c r="AQE62" s="1"/>
      <c r="AQG62" s="1"/>
      <c r="AQI62" s="1"/>
      <c r="AQK62" s="1"/>
      <c r="AQM62" s="1"/>
      <c r="AQO62" s="1"/>
      <c r="AQQ62" s="1"/>
      <c r="AQS62" s="1"/>
      <c r="AQU62" s="1"/>
      <c r="AQW62" s="1"/>
      <c r="AQY62" s="1"/>
      <c r="ARA62" s="1"/>
      <c r="ARC62" s="1"/>
      <c r="ARE62" s="1"/>
      <c r="ARG62" s="1"/>
      <c r="ARI62" s="1"/>
      <c r="ARK62" s="1"/>
      <c r="ARM62" s="1"/>
      <c r="ARO62" s="1"/>
      <c r="ARQ62" s="1"/>
      <c r="ARS62" s="1"/>
      <c r="ARU62" s="1"/>
      <c r="ARW62" s="1"/>
      <c r="ARY62" s="1"/>
      <c r="ASA62" s="1"/>
      <c r="ASC62" s="1"/>
      <c r="ASE62" s="1"/>
      <c r="ASG62" s="1"/>
      <c r="ASI62" s="1"/>
      <c r="ASK62" s="1"/>
      <c r="ASM62" s="1"/>
      <c r="ASO62" s="1"/>
      <c r="ASQ62" s="1"/>
      <c r="ASS62" s="1"/>
      <c r="ASU62" s="1"/>
      <c r="ASW62" s="1"/>
      <c r="ASY62" s="1"/>
      <c r="ATA62" s="1"/>
      <c r="ATC62" s="1"/>
      <c r="ATE62" s="1"/>
      <c r="ATG62" s="1"/>
      <c r="ATI62" s="1"/>
      <c r="ATK62" s="1"/>
      <c r="ATM62" s="1"/>
      <c r="ATO62" s="1"/>
      <c r="ATQ62" s="1"/>
      <c r="ATS62" s="1"/>
      <c r="ATU62" s="1"/>
      <c r="ATW62" s="1"/>
      <c r="ATY62" s="1"/>
      <c r="AUA62" s="1"/>
      <c r="AUC62" s="1"/>
      <c r="AUE62" s="1"/>
      <c r="AUG62" s="1"/>
      <c r="AUI62" s="1"/>
      <c r="AUK62" s="1"/>
      <c r="AUM62" s="1"/>
      <c r="AUO62" s="1"/>
      <c r="AUQ62" s="1"/>
      <c r="AUS62" s="1"/>
      <c r="AUU62" s="1"/>
      <c r="AUW62" s="1"/>
      <c r="AUY62" s="1"/>
      <c r="AVA62" s="1"/>
      <c r="AVC62" s="1"/>
      <c r="AVE62" s="1"/>
      <c r="AVG62" s="1"/>
      <c r="AVI62" s="1"/>
      <c r="AVK62" s="1"/>
      <c r="AVM62" s="1"/>
      <c r="AVO62" s="1"/>
      <c r="AVQ62" s="1"/>
      <c r="AVS62" s="1"/>
      <c r="AVU62" s="1"/>
      <c r="AVW62" s="1"/>
      <c r="AVY62" s="1"/>
      <c r="AWA62" s="1"/>
      <c r="AWC62" s="1"/>
      <c r="AWE62" s="1"/>
      <c r="AWG62" s="1"/>
      <c r="AWI62" s="1"/>
      <c r="AWK62" s="1"/>
      <c r="AWM62" s="1"/>
      <c r="AWO62" s="1"/>
      <c r="AWQ62" s="1"/>
      <c r="AWS62" s="1"/>
      <c r="AWU62" s="1"/>
      <c r="AWW62" s="1"/>
      <c r="AWY62" s="1"/>
      <c r="AXA62" s="1"/>
      <c r="AXC62" s="1"/>
      <c r="AXE62" s="1"/>
      <c r="AXG62" s="1"/>
      <c r="AXI62" s="1"/>
      <c r="AXK62" s="1"/>
      <c r="AXM62" s="1"/>
      <c r="AXO62" s="1"/>
      <c r="AXQ62" s="1"/>
      <c r="AXS62" s="1"/>
      <c r="AXU62" s="1"/>
      <c r="AXW62" s="1"/>
      <c r="AXY62" s="1"/>
      <c r="AYA62" s="1"/>
      <c r="AYC62" s="1"/>
      <c r="AYE62" s="1"/>
      <c r="AYG62" s="1"/>
      <c r="AYI62" s="1"/>
      <c r="AYK62" s="1"/>
      <c r="AYM62" s="1"/>
      <c r="AYO62" s="1"/>
      <c r="AYQ62" s="1"/>
      <c r="AYS62" s="1"/>
      <c r="AYU62" s="1"/>
      <c r="AYW62" s="1"/>
      <c r="AYY62" s="1"/>
      <c r="AZA62" s="1"/>
      <c r="AZC62" s="1"/>
      <c r="AZE62" s="1"/>
      <c r="AZG62" s="1"/>
      <c r="AZI62" s="1"/>
      <c r="AZK62" s="1"/>
      <c r="AZM62" s="1"/>
      <c r="AZO62" s="1"/>
      <c r="AZQ62" s="1"/>
      <c r="AZS62" s="1"/>
      <c r="AZU62" s="1"/>
      <c r="AZW62" s="1"/>
      <c r="AZY62" s="1"/>
      <c r="BAA62" s="1"/>
      <c r="BAC62" s="1"/>
      <c r="BAE62" s="1"/>
      <c r="BAG62" s="1"/>
      <c r="BAI62" s="1"/>
      <c r="BAK62" s="1"/>
      <c r="BAM62" s="1"/>
      <c r="BAO62" s="1"/>
      <c r="BAQ62" s="1"/>
      <c r="BAS62" s="1"/>
      <c r="BAU62" s="1"/>
      <c r="BAW62" s="1"/>
      <c r="BAY62" s="1"/>
      <c r="BBA62" s="1"/>
      <c r="BBC62" s="1"/>
      <c r="BBE62" s="1"/>
      <c r="BBG62" s="1"/>
      <c r="BBI62" s="1"/>
      <c r="BBK62" s="1"/>
      <c r="BBM62" s="1"/>
      <c r="BBO62" s="1"/>
      <c r="BBQ62" s="1"/>
      <c r="BBS62" s="1"/>
      <c r="BBU62" s="1"/>
      <c r="BBW62" s="1"/>
      <c r="BBY62" s="1"/>
      <c r="BCA62" s="1"/>
      <c r="BCC62" s="1"/>
      <c r="BCE62" s="1"/>
      <c r="BCG62" s="1"/>
      <c r="BCI62" s="1"/>
      <c r="BCK62" s="1"/>
      <c r="BCM62" s="1"/>
      <c r="BCO62" s="1"/>
      <c r="BCQ62" s="1"/>
      <c r="BCS62" s="1"/>
      <c r="BCU62" s="1"/>
      <c r="BCW62" s="1"/>
      <c r="BCY62" s="1"/>
      <c r="BDA62" s="1"/>
      <c r="BDC62" s="1"/>
      <c r="BDE62" s="1"/>
      <c r="BDG62" s="1"/>
      <c r="BDI62" s="1"/>
      <c r="BDK62" s="1"/>
      <c r="BDM62" s="1"/>
      <c r="BDO62" s="1"/>
      <c r="BDQ62" s="1"/>
      <c r="BDS62" s="1"/>
      <c r="BDU62" s="1"/>
      <c r="BDW62" s="1"/>
      <c r="BDY62" s="1"/>
      <c r="BEA62" s="1"/>
      <c r="BEC62" s="1"/>
      <c r="BEE62" s="1"/>
      <c r="BEG62" s="1"/>
      <c r="BEI62" s="1"/>
      <c r="BEK62" s="1"/>
      <c r="BEM62" s="1"/>
      <c r="BEO62" s="1"/>
      <c r="BEQ62" s="1"/>
      <c r="BES62" s="1"/>
      <c r="BEU62" s="1"/>
      <c r="BEW62" s="1"/>
      <c r="BEY62" s="1"/>
      <c r="BFA62" s="1"/>
      <c r="BFC62" s="1"/>
      <c r="BFE62" s="1"/>
      <c r="BFG62" s="1"/>
      <c r="BFI62" s="1"/>
      <c r="BFK62" s="1"/>
      <c r="BFM62" s="1"/>
      <c r="BFO62" s="1"/>
      <c r="BFQ62" s="1"/>
      <c r="BFS62" s="1"/>
      <c r="BFU62" s="1"/>
      <c r="BFW62" s="1"/>
      <c r="BFY62" s="1"/>
      <c r="BGA62" s="1"/>
      <c r="BGC62" s="1"/>
      <c r="BGE62" s="1"/>
      <c r="BGG62" s="1"/>
      <c r="BGI62" s="1"/>
      <c r="BGK62" s="1"/>
      <c r="BGM62" s="1"/>
      <c r="BGO62" s="1"/>
      <c r="BGQ62" s="1"/>
      <c r="BGS62" s="1"/>
      <c r="BGU62" s="1"/>
      <c r="BGW62" s="1"/>
      <c r="BGY62" s="1"/>
      <c r="BHA62" s="1"/>
      <c r="BHC62" s="1"/>
      <c r="BHE62" s="1"/>
      <c r="BHG62" s="1"/>
      <c r="BHI62" s="1"/>
      <c r="BHK62" s="1"/>
      <c r="BHM62" s="1"/>
      <c r="BHO62" s="1"/>
      <c r="BHQ62" s="1"/>
      <c r="BHS62" s="1"/>
      <c r="BHU62" s="1"/>
      <c r="BHW62" s="1"/>
      <c r="BHY62" s="1"/>
      <c r="BIA62" s="1"/>
      <c r="BIC62" s="1"/>
      <c r="BIE62" s="1"/>
      <c r="BIG62" s="1"/>
      <c r="BII62" s="1"/>
      <c r="BIK62" s="1"/>
      <c r="BIM62" s="1"/>
      <c r="BIO62" s="1"/>
      <c r="BIQ62" s="1"/>
      <c r="BIS62" s="1"/>
      <c r="BIU62" s="1"/>
      <c r="BIW62" s="1"/>
      <c r="BIY62" s="1"/>
      <c r="BJA62" s="1"/>
      <c r="BJC62" s="1"/>
      <c r="BJE62" s="1"/>
      <c r="BJG62" s="1"/>
      <c r="BJI62" s="1"/>
      <c r="BJK62" s="1"/>
      <c r="BJM62" s="1"/>
      <c r="BJO62" s="1"/>
      <c r="BJQ62" s="1"/>
      <c r="BJS62" s="1"/>
      <c r="BJU62" s="1"/>
      <c r="BJW62" s="1"/>
      <c r="BJY62" s="1"/>
      <c r="BKA62" s="1"/>
      <c r="BKC62" s="1"/>
      <c r="BKE62" s="1"/>
      <c r="BKG62" s="1"/>
      <c r="BKI62" s="1"/>
      <c r="BKK62" s="1"/>
      <c r="BKM62" s="1"/>
      <c r="BKO62" s="1"/>
      <c r="BKQ62" s="1"/>
      <c r="BKS62" s="1"/>
      <c r="BKU62" s="1"/>
      <c r="BKW62" s="1"/>
      <c r="BKY62" s="1"/>
      <c r="BLA62" s="1"/>
      <c r="BLC62" s="1"/>
      <c r="BLE62" s="1"/>
      <c r="BLG62" s="1"/>
      <c r="BLI62" s="1"/>
      <c r="BLK62" s="1"/>
      <c r="BLM62" s="1"/>
      <c r="BLO62" s="1"/>
      <c r="BLQ62" s="1"/>
      <c r="BLS62" s="1"/>
      <c r="BLU62" s="1"/>
      <c r="BLW62" s="1"/>
      <c r="BLY62" s="1"/>
      <c r="BMA62" s="1"/>
      <c r="BMC62" s="1"/>
      <c r="BME62" s="1"/>
      <c r="BMG62" s="1"/>
      <c r="BMI62" s="1"/>
      <c r="BMK62" s="1"/>
      <c r="BMM62" s="1"/>
      <c r="BMO62" s="1"/>
      <c r="BMQ62" s="1"/>
      <c r="BMS62" s="1"/>
      <c r="BMU62" s="1"/>
      <c r="BMW62" s="1"/>
      <c r="BMY62" s="1"/>
      <c r="BNA62" s="1"/>
      <c r="BNC62" s="1"/>
      <c r="BNE62" s="1"/>
      <c r="BNG62" s="1"/>
      <c r="BNI62" s="1"/>
      <c r="BNK62" s="1"/>
      <c r="BNM62" s="1"/>
      <c r="BNO62" s="1"/>
      <c r="BNQ62" s="1"/>
      <c r="BNS62" s="1"/>
      <c r="BNU62" s="1"/>
      <c r="BNW62" s="1"/>
      <c r="BNY62" s="1"/>
      <c r="BOA62" s="1"/>
      <c r="BOC62" s="1"/>
      <c r="BOE62" s="1"/>
      <c r="BOG62" s="1"/>
      <c r="BOI62" s="1"/>
      <c r="BOK62" s="1"/>
      <c r="BOM62" s="1"/>
      <c r="BOO62" s="1"/>
      <c r="BOQ62" s="1"/>
      <c r="BOS62" s="1"/>
      <c r="BOU62" s="1"/>
      <c r="BOW62" s="1"/>
      <c r="BOY62" s="1"/>
      <c r="BPA62" s="1"/>
      <c r="BPC62" s="1"/>
      <c r="BPE62" s="1"/>
      <c r="BPG62" s="1"/>
      <c r="BPI62" s="1"/>
      <c r="BPK62" s="1"/>
      <c r="BPM62" s="1"/>
      <c r="BPO62" s="1"/>
      <c r="BPQ62" s="1"/>
      <c r="BPS62" s="1"/>
      <c r="BPU62" s="1"/>
      <c r="BPW62" s="1"/>
      <c r="BPY62" s="1"/>
      <c r="BQA62" s="1"/>
      <c r="BQC62" s="1"/>
      <c r="BQE62" s="1"/>
      <c r="BQG62" s="1"/>
      <c r="BQI62" s="1"/>
      <c r="BQK62" s="1"/>
      <c r="BQM62" s="1"/>
      <c r="BQO62" s="1"/>
      <c r="BQQ62" s="1"/>
      <c r="BQS62" s="1"/>
      <c r="BQU62" s="1"/>
      <c r="BQW62" s="1"/>
      <c r="BQY62" s="1"/>
      <c r="BRA62" s="1"/>
      <c r="BRC62" s="1"/>
      <c r="BRE62" s="1"/>
      <c r="BRG62" s="1"/>
      <c r="BRI62" s="1"/>
      <c r="BRK62" s="1"/>
      <c r="BRM62" s="1"/>
      <c r="BRO62" s="1"/>
      <c r="BRQ62" s="1"/>
      <c r="BRS62" s="1"/>
      <c r="BRU62" s="1"/>
      <c r="BRW62" s="1"/>
      <c r="BRY62" s="1"/>
      <c r="BSA62" s="1"/>
      <c r="BSC62" s="1"/>
      <c r="BSE62" s="1"/>
      <c r="BSG62" s="1"/>
      <c r="BSI62" s="1"/>
      <c r="BSK62" s="1"/>
      <c r="BSM62" s="1"/>
      <c r="BSO62" s="1"/>
      <c r="BSQ62" s="1"/>
      <c r="BSS62" s="1"/>
      <c r="BSU62" s="1"/>
      <c r="BSW62" s="1"/>
      <c r="BSY62" s="1"/>
      <c r="BTA62" s="1"/>
      <c r="BTC62" s="1"/>
      <c r="BTE62" s="1"/>
      <c r="BTG62" s="1"/>
      <c r="BTI62" s="1"/>
      <c r="BTK62" s="1"/>
      <c r="BTM62" s="1"/>
      <c r="BTO62" s="1"/>
      <c r="BTQ62" s="1"/>
      <c r="BTS62" s="1"/>
      <c r="BTU62" s="1"/>
      <c r="BTW62" s="1"/>
      <c r="BTY62" s="1"/>
      <c r="BUA62" s="1"/>
      <c r="BUC62" s="1"/>
      <c r="BUE62" s="1"/>
      <c r="BUG62" s="1"/>
      <c r="BUI62" s="1"/>
      <c r="BUK62" s="1"/>
      <c r="BUM62" s="1"/>
      <c r="BUO62" s="1"/>
      <c r="BUQ62" s="1"/>
      <c r="BUS62" s="1"/>
      <c r="BUU62" s="1"/>
      <c r="BUW62" s="1"/>
      <c r="BUY62" s="1"/>
      <c r="BVA62" s="1"/>
      <c r="BVC62" s="1"/>
      <c r="BVE62" s="1"/>
      <c r="BVG62" s="1"/>
      <c r="BVI62" s="1"/>
      <c r="BVK62" s="1"/>
      <c r="BVM62" s="1"/>
      <c r="BVO62" s="1"/>
      <c r="BVQ62" s="1"/>
      <c r="BVS62" s="1"/>
      <c r="BVU62" s="1"/>
      <c r="BVW62" s="1"/>
      <c r="BVY62" s="1"/>
      <c r="BWA62" s="1"/>
      <c r="BWC62" s="1"/>
      <c r="BWE62" s="1"/>
      <c r="BWG62" s="1"/>
      <c r="BWI62" s="1"/>
      <c r="BWK62" s="1"/>
      <c r="BWM62" s="1"/>
      <c r="BWO62" s="1"/>
      <c r="BWQ62" s="1"/>
      <c r="BWS62" s="1"/>
      <c r="BWU62" s="1"/>
      <c r="BWW62" s="1"/>
      <c r="BWY62" s="1"/>
      <c r="BXA62" s="1"/>
      <c r="BXC62" s="1"/>
      <c r="BXE62" s="1"/>
      <c r="BXG62" s="1"/>
      <c r="BXI62" s="1"/>
      <c r="BXK62" s="1"/>
      <c r="BXM62" s="1"/>
      <c r="BXO62" s="1"/>
      <c r="BXQ62" s="1"/>
      <c r="BXS62" s="1"/>
      <c r="BXU62" s="1"/>
      <c r="BXW62" s="1"/>
      <c r="BXY62" s="1"/>
      <c r="BYA62" s="1"/>
      <c r="BYC62" s="1"/>
      <c r="BYE62" s="1"/>
      <c r="BYG62" s="1"/>
      <c r="BYI62" s="1"/>
      <c r="BYK62" s="1"/>
      <c r="BYM62" s="1"/>
      <c r="BYO62" s="1"/>
      <c r="BYQ62" s="1"/>
      <c r="BYS62" s="1"/>
      <c r="BYU62" s="1"/>
      <c r="BYW62" s="1"/>
      <c r="BYY62" s="1"/>
      <c r="BZA62" s="1"/>
      <c r="BZC62" s="1"/>
      <c r="BZE62" s="1"/>
      <c r="BZG62" s="1"/>
      <c r="BZI62" s="1"/>
      <c r="BZK62" s="1"/>
      <c r="BZM62" s="1"/>
      <c r="BZO62" s="1"/>
      <c r="BZQ62" s="1"/>
      <c r="BZS62" s="1"/>
      <c r="BZU62" s="1"/>
      <c r="BZW62" s="1"/>
      <c r="BZY62" s="1"/>
      <c r="CAA62" s="1"/>
      <c r="CAC62" s="1"/>
      <c r="CAE62" s="1"/>
      <c r="CAG62" s="1"/>
      <c r="CAI62" s="1"/>
      <c r="CAK62" s="1"/>
      <c r="CAM62" s="1"/>
      <c r="CAO62" s="1"/>
      <c r="CAQ62" s="1"/>
      <c r="CAS62" s="1"/>
      <c r="CAU62" s="1"/>
      <c r="CAW62" s="1"/>
      <c r="CAY62" s="1"/>
      <c r="CBA62" s="1"/>
      <c r="CBC62" s="1"/>
      <c r="CBE62" s="1"/>
      <c r="CBG62" s="1"/>
      <c r="CBI62" s="1"/>
      <c r="CBK62" s="1"/>
      <c r="CBM62" s="1"/>
      <c r="CBO62" s="1"/>
      <c r="CBQ62" s="1"/>
      <c r="CBS62" s="1"/>
      <c r="CBU62" s="1"/>
      <c r="CBW62" s="1"/>
      <c r="CBY62" s="1"/>
      <c r="CCA62" s="1"/>
      <c r="CCC62" s="1"/>
      <c r="CCE62" s="1"/>
      <c r="CCG62" s="1"/>
      <c r="CCI62" s="1"/>
      <c r="CCK62" s="1"/>
      <c r="CCM62" s="1"/>
      <c r="CCO62" s="1"/>
      <c r="CCQ62" s="1"/>
      <c r="CCS62" s="1"/>
      <c r="CCU62" s="1"/>
      <c r="CCW62" s="1"/>
      <c r="CCY62" s="1"/>
      <c r="CDA62" s="1"/>
      <c r="CDC62" s="1"/>
      <c r="CDE62" s="1"/>
      <c r="CDG62" s="1"/>
      <c r="CDI62" s="1"/>
      <c r="CDK62" s="1"/>
      <c r="CDM62" s="1"/>
      <c r="CDO62" s="1"/>
      <c r="CDQ62" s="1"/>
      <c r="CDS62" s="1"/>
      <c r="CDU62" s="1"/>
      <c r="CDW62" s="1"/>
      <c r="CDY62" s="1"/>
      <c r="CEA62" s="1"/>
      <c r="CEC62" s="1"/>
      <c r="CEE62" s="1"/>
      <c r="CEG62" s="1"/>
      <c r="CEI62" s="1"/>
      <c r="CEK62" s="1"/>
      <c r="CEM62" s="1"/>
      <c r="CEO62" s="1"/>
      <c r="CEQ62" s="1"/>
      <c r="CES62" s="1"/>
      <c r="CEU62" s="1"/>
      <c r="CEW62" s="1"/>
      <c r="CEY62" s="1"/>
      <c r="CFA62" s="1"/>
      <c r="CFC62" s="1"/>
      <c r="CFE62" s="1"/>
      <c r="CFG62" s="1"/>
      <c r="CFI62" s="1"/>
      <c r="CFK62" s="1"/>
      <c r="CFM62" s="1"/>
      <c r="CFO62" s="1"/>
      <c r="CFQ62" s="1"/>
      <c r="CFS62" s="1"/>
      <c r="CFU62" s="1"/>
      <c r="CFW62" s="1"/>
      <c r="CFY62" s="1"/>
      <c r="CGA62" s="1"/>
      <c r="CGC62" s="1"/>
      <c r="CGE62" s="1"/>
      <c r="CGG62" s="1"/>
      <c r="CGI62" s="1"/>
      <c r="CGK62" s="1"/>
      <c r="CGM62" s="1"/>
      <c r="CGO62" s="1"/>
      <c r="CGQ62" s="1"/>
      <c r="CGS62" s="1"/>
      <c r="CGU62" s="1"/>
      <c r="CGW62" s="1"/>
      <c r="CGY62" s="1"/>
      <c r="CHA62" s="1"/>
      <c r="CHC62" s="1"/>
      <c r="CHE62" s="1"/>
      <c r="CHG62" s="1"/>
      <c r="CHI62" s="1"/>
      <c r="CHK62" s="1"/>
      <c r="CHM62" s="1"/>
      <c r="CHO62" s="1"/>
      <c r="CHQ62" s="1"/>
      <c r="CHS62" s="1"/>
      <c r="CHU62" s="1"/>
      <c r="CHW62" s="1"/>
      <c r="CHY62" s="1"/>
      <c r="CIA62" s="1"/>
      <c r="CIC62" s="1"/>
      <c r="CIE62" s="1"/>
      <c r="CIG62" s="1"/>
      <c r="CII62" s="1"/>
      <c r="CIK62" s="1"/>
      <c r="CIM62" s="1"/>
      <c r="CIO62" s="1"/>
      <c r="CIQ62" s="1"/>
      <c r="CIS62" s="1"/>
      <c r="CIU62" s="1"/>
      <c r="CIW62" s="1"/>
      <c r="CIY62" s="1"/>
      <c r="CJA62" s="1"/>
      <c r="CJC62" s="1"/>
      <c r="CJE62" s="1"/>
      <c r="CJG62" s="1"/>
      <c r="CJI62" s="1"/>
      <c r="CJK62" s="1"/>
      <c r="CJM62" s="1"/>
      <c r="CJO62" s="1"/>
      <c r="CJQ62" s="1"/>
      <c r="CJS62" s="1"/>
      <c r="CJU62" s="1"/>
      <c r="CJW62" s="1"/>
      <c r="CJY62" s="1"/>
      <c r="CKA62" s="1"/>
      <c r="CKC62" s="1"/>
      <c r="CKE62" s="1"/>
      <c r="CKG62" s="1"/>
      <c r="CKI62" s="1"/>
      <c r="CKK62" s="1"/>
      <c r="CKM62" s="1"/>
      <c r="CKO62" s="1"/>
      <c r="CKQ62" s="1"/>
      <c r="CKS62" s="1"/>
      <c r="CKU62" s="1"/>
      <c r="CKW62" s="1"/>
      <c r="CKY62" s="1"/>
      <c r="CLA62" s="1"/>
      <c r="CLC62" s="1"/>
      <c r="CLE62" s="1"/>
      <c r="CLG62" s="1"/>
      <c r="CLI62" s="1"/>
      <c r="CLK62" s="1"/>
      <c r="CLM62" s="1"/>
      <c r="CLO62" s="1"/>
      <c r="CLQ62" s="1"/>
      <c r="CLS62" s="1"/>
      <c r="CLU62" s="1"/>
      <c r="CLW62" s="1"/>
      <c r="CLY62" s="1"/>
      <c r="CMA62" s="1"/>
      <c r="CMC62" s="1"/>
      <c r="CME62" s="1"/>
      <c r="CMG62" s="1"/>
      <c r="CMI62" s="1"/>
      <c r="CMK62" s="1"/>
      <c r="CMM62" s="1"/>
      <c r="CMO62" s="1"/>
      <c r="CMQ62" s="1"/>
      <c r="CMS62" s="1"/>
      <c r="CMU62" s="1"/>
      <c r="CMW62" s="1"/>
      <c r="CMY62" s="1"/>
      <c r="CNA62" s="1"/>
      <c r="CNC62" s="1"/>
      <c r="CNE62" s="1"/>
      <c r="CNG62" s="1"/>
      <c r="CNI62" s="1"/>
      <c r="CNK62" s="1"/>
      <c r="CNM62" s="1"/>
      <c r="CNO62" s="1"/>
      <c r="CNQ62" s="1"/>
      <c r="CNS62" s="1"/>
      <c r="CNU62" s="1"/>
      <c r="CNW62" s="1"/>
      <c r="CNY62" s="1"/>
      <c r="COA62" s="1"/>
      <c r="COC62" s="1"/>
      <c r="COE62" s="1"/>
      <c r="COG62" s="1"/>
      <c r="COI62" s="1"/>
      <c r="COK62" s="1"/>
      <c r="COM62" s="1"/>
      <c r="COO62" s="1"/>
      <c r="COQ62" s="1"/>
      <c r="COS62" s="1"/>
      <c r="COU62" s="1"/>
      <c r="COW62" s="1"/>
      <c r="COY62" s="1"/>
      <c r="CPA62" s="1"/>
      <c r="CPC62" s="1"/>
      <c r="CPE62" s="1"/>
      <c r="CPG62" s="1"/>
      <c r="CPI62" s="1"/>
      <c r="CPK62" s="1"/>
      <c r="CPM62" s="1"/>
      <c r="CPO62" s="1"/>
      <c r="CPQ62" s="1"/>
      <c r="CPS62" s="1"/>
      <c r="CPU62" s="1"/>
      <c r="CPW62" s="1"/>
      <c r="CPY62" s="1"/>
      <c r="CQA62" s="1"/>
      <c r="CQC62" s="1"/>
      <c r="CQE62" s="1"/>
      <c r="CQG62" s="1"/>
      <c r="CQI62" s="1"/>
      <c r="CQK62" s="1"/>
      <c r="CQM62" s="1"/>
      <c r="CQO62" s="1"/>
      <c r="CQQ62" s="1"/>
      <c r="CQS62" s="1"/>
      <c r="CQU62" s="1"/>
      <c r="CQW62" s="1"/>
      <c r="CQY62" s="1"/>
      <c r="CRA62" s="1"/>
      <c r="CRC62" s="1"/>
      <c r="CRE62" s="1"/>
      <c r="CRG62" s="1"/>
      <c r="CRI62" s="1"/>
      <c r="CRK62" s="1"/>
      <c r="CRM62" s="1"/>
      <c r="CRO62" s="1"/>
      <c r="CRQ62" s="1"/>
      <c r="CRS62" s="1"/>
      <c r="CRU62" s="1"/>
      <c r="CRW62" s="1"/>
      <c r="CRY62" s="1"/>
      <c r="CSA62" s="1"/>
      <c r="CSC62" s="1"/>
      <c r="CSE62" s="1"/>
      <c r="CSG62" s="1"/>
      <c r="CSI62" s="1"/>
      <c r="CSK62" s="1"/>
      <c r="CSM62" s="1"/>
      <c r="CSO62" s="1"/>
      <c r="CSQ62" s="1"/>
      <c r="CSS62" s="1"/>
      <c r="CSU62" s="1"/>
      <c r="CSW62" s="1"/>
      <c r="CSY62" s="1"/>
      <c r="CTA62" s="1"/>
      <c r="CTC62" s="1"/>
      <c r="CTE62" s="1"/>
      <c r="CTG62" s="1"/>
      <c r="CTI62" s="1"/>
      <c r="CTK62" s="1"/>
      <c r="CTM62" s="1"/>
      <c r="CTO62" s="1"/>
      <c r="CTQ62" s="1"/>
      <c r="CTS62" s="1"/>
      <c r="CTU62" s="1"/>
      <c r="CTW62" s="1"/>
      <c r="CTY62" s="1"/>
      <c r="CUA62" s="1"/>
      <c r="CUC62" s="1"/>
      <c r="CUE62" s="1"/>
      <c r="CUG62" s="1"/>
      <c r="CUI62" s="1"/>
      <c r="CUK62" s="1"/>
      <c r="CUM62" s="1"/>
      <c r="CUO62" s="1"/>
      <c r="CUQ62" s="1"/>
      <c r="CUS62" s="1"/>
      <c r="CUU62" s="1"/>
      <c r="CUW62" s="1"/>
      <c r="CUY62" s="1"/>
      <c r="CVA62" s="1"/>
      <c r="CVC62" s="1"/>
      <c r="CVE62" s="1"/>
      <c r="CVG62" s="1"/>
      <c r="CVI62" s="1"/>
      <c r="CVK62" s="1"/>
      <c r="CVM62" s="1"/>
      <c r="CVO62" s="1"/>
      <c r="CVQ62" s="1"/>
      <c r="CVS62" s="1"/>
      <c r="CVU62" s="1"/>
      <c r="CVW62" s="1"/>
      <c r="CVY62" s="1"/>
      <c r="CWA62" s="1"/>
      <c r="CWC62" s="1"/>
      <c r="CWE62" s="1"/>
      <c r="CWG62" s="1"/>
      <c r="CWI62" s="1"/>
      <c r="CWK62" s="1"/>
      <c r="CWM62" s="1"/>
      <c r="CWO62" s="1"/>
      <c r="CWQ62" s="1"/>
      <c r="CWS62" s="1"/>
      <c r="CWU62" s="1"/>
      <c r="CWW62" s="1"/>
      <c r="CWY62" s="1"/>
      <c r="CXA62" s="1"/>
      <c r="CXC62" s="1"/>
      <c r="CXE62" s="1"/>
      <c r="CXG62" s="1"/>
      <c r="CXI62" s="1"/>
      <c r="CXK62" s="1"/>
      <c r="CXM62" s="1"/>
      <c r="CXO62" s="1"/>
      <c r="CXQ62" s="1"/>
      <c r="CXS62" s="1"/>
      <c r="CXU62" s="1"/>
      <c r="CXW62" s="1"/>
      <c r="CXY62" s="1"/>
      <c r="CYA62" s="1"/>
      <c r="CYC62" s="1"/>
      <c r="CYE62" s="1"/>
      <c r="CYG62" s="1"/>
      <c r="CYI62" s="1"/>
      <c r="CYK62" s="1"/>
      <c r="CYM62" s="1"/>
      <c r="CYO62" s="1"/>
      <c r="CYQ62" s="1"/>
      <c r="CYS62" s="1"/>
      <c r="CYU62" s="1"/>
      <c r="CYW62" s="1"/>
      <c r="CYY62" s="1"/>
      <c r="CZA62" s="1"/>
      <c r="CZC62" s="1"/>
      <c r="CZE62" s="1"/>
      <c r="CZG62" s="1"/>
      <c r="CZI62" s="1"/>
      <c r="CZK62" s="1"/>
      <c r="CZM62" s="1"/>
      <c r="CZO62" s="1"/>
      <c r="CZQ62" s="1"/>
      <c r="CZS62" s="1"/>
      <c r="CZU62" s="1"/>
      <c r="CZW62" s="1"/>
      <c r="CZY62" s="1"/>
      <c r="DAA62" s="1"/>
      <c r="DAC62" s="1"/>
      <c r="DAE62" s="1"/>
      <c r="DAG62" s="1"/>
      <c r="DAI62" s="1"/>
      <c r="DAK62" s="1"/>
      <c r="DAM62" s="1"/>
      <c r="DAO62" s="1"/>
      <c r="DAQ62" s="1"/>
      <c r="DAS62" s="1"/>
      <c r="DAU62" s="1"/>
      <c r="DAW62" s="1"/>
      <c r="DAY62" s="1"/>
      <c r="DBA62" s="1"/>
      <c r="DBC62" s="1"/>
      <c r="DBE62" s="1"/>
      <c r="DBG62" s="1"/>
      <c r="DBI62" s="1"/>
      <c r="DBK62" s="1"/>
      <c r="DBM62" s="1"/>
      <c r="DBO62" s="1"/>
      <c r="DBQ62" s="1"/>
      <c r="DBS62" s="1"/>
      <c r="DBU62" s="1"/>
      <c r="DBW62" s="1"/>
      <c r="DBY62" s="1"/>
      <c r="DCA62" s="1"/>
      <c r="DCC62" s="1"/>
      <c r="DCE62" s="1"/>
      <c r="DCG62" s="1"/>
      <c r="DCI62" s="1"/>
      <c r="DCK62" s="1"/>
      <c r="DCM62" s="1"/>
      <c r="DCO62" s="1"/>
      <c r="DCQ62" s="1"/>
      <c r="DCS62" s="1"/>
      <c r="DCU62" s="1"/>
      <c r="DCW62" s="1"/>
      <c r="DCY62" s="1"/>
      <c r="DDA62" s="1"/>
      <c r="DDC62" s="1"/>
      <c r="DDE62" s="1"/>
      <c r="DDG62" s="1"/>
      <c r="DDI62" s="1"/>
      <c r="DDK62" s="1"/>
      <c r="DDM62" s="1"/>
      <c r="DDO62" s="1"/>
      <c r="DDQ62" s="1"/>
      <c r="DDS62" s="1"/>
      <c r="DDU62" s="1"/>
      <c r="DDW62" s="1"/>
      <c r="DDY62" s="1"/>
      <c r="DEA62" s="1"/>
      <c r="DEC62" s="1"/>
      <c r="DEE62" s="1"/>
      <c r="DEG62" s="1"/>
      <c r="DEI62" s="1"/>
      <c r="DEK62" s="1"/>
      <c r="DEM62" s="1"/>
      <c r="DEO62" s="1"/>
      <c r="DEQ62" s="1"/>
      <c r="DES62" s="1"/>
      <c r="DEU62" s="1"/>
      <c r="DEW62" s="1"/>
      <c r="DEY62" s="1"/>
      <c r="DFA62" s="1"/>
      <c r="DFC62" s="1"/>
      <c r="DFE62" s="1"/>
      <c r="DFG62" s="1"/>
      <c r="DFI62" s="1"/>
      <c r="DFK62" s="1"/>
      <c r="DFM62" s="1"/>
      <c r="DFO62" s="1"/>
      <c r="DFQ62" s="1"/>
      <c r="DFS62" s="1"/>
      <c r="DFU62" s="1"/>
      <c r="DFW62" s="1"/>
      <c r="DFY62" s="1"/>
      <c r="DGA62" s="1"/>
      <c r="DGC62" s="1"/>
      <c r="DGE62" s="1"/>
      <c r="DGG62" s="1"/>
      <c r="DGI62" s="1"/>
      <c r="DGK62" s="1"/>
      <c r="DGM62" s="1"/>
      <c r="DGO62" s="1"/>
      <c r="DGQ62" s="1"/>
      <c r="DGS62" s="1"/>
      <c r="DGU62" s="1"/>
      <c r="DGW62" s="1"/>
      <c r="DGY62" s="1"/>
      <c r="DHA62" s="1"/>
      <c r="DHC62" s="1"/>
      <c r="DHE62" s="1"/>
      <c r="DHG62" s="1"/>
      <c r="DHI62" s="1"/>
      <c r="DHK62" s="1"/>
      <c r="DHM62" s="1"/>
      <c r="DHO62" s="1"/>
      <c r="DHQ62" s="1"/>
      <c r="DHS62" s="1"/>
      <c r="DHU62" s="1"/>
      <c r="DHW62" s="1"/>
      <c r="DHY62" s="1"/>
      <c r="DIA62" s="1"/>
      <c r="DIC62" s="1"/>
      <c r="DIE62" s="1"/>
      <c r="DIG62" s="1"/>
      <c r="DII62" s="1"/>
      <c r="DIK62" s="1"/>
      <c r="DIM62" s="1"/>
      <c r="DIO62" s="1"/>
      <c r="DIQ62" s="1"/>
      <c r="DIS62" s="1"/>
      <c r="DIU62" s="1"/>
      <c r="DIW62" s="1"/>
      <c r="DIY62" s="1"/>
      <c r="DJA62" s="1"/>
      <c r="DJC62" s="1"/>
      <c r="DJE62" s="1"/>
      <c r="DJG62" s="1"/>
      <c r="DJI62" s="1"/>
      <c r="DJK62" s="1"/>
      <c r="DJM62" s="1"/>
      <c r="DJO62" s="1"/>
      <c r="DJQ62" s="1"/>
      <c r="DJS62" s="1"/>
      <c r="DJU62" s="1"/>
      <c r="DJW62" s="1"/>
      <c r="DJY62" s="1"/>
      <c r="DKA62" s="1"/>
      <c r="DKC62" s="1"/>
      <c r="DKE62" s="1"/>
      <c r="DKG62" s="1"/>
      <c r="DKI62" s="1"/>
      <c r="DKK62" s="1"/>
      <c r="DKM62" s="1"/>
      <c r="DKO62" s="1"/>
      <c r="DKQ62" s="1"/>
      <c r="DKS62" s="1"/>
      <c r="DKU62" s="1"/>
      <c r="DKW62" s="1"/>
      <c r="DKY62" s="1"/>
      <c r="DLA62" s="1"/>
      <c r="DLC62" s="1"/>
      <c r="DLE62" s="1"/>
      <c r="DLG62" s="1"/>
      <c r="DLI62" s="1"/>
      <c r="DLK62" s="1"/>
      <c r="DLM62" s="1"/>
      <c r="DLO62" s="1"/>
      <c r="DLQ62" s="1"/>
      <c r="DLS62" s="1"/>
      <c r="DLU62" s="1"/>
      <c r="DLW62" s="1"/>
      <c r="DLY62" s="1"/>
      <c r="DMA62" s="1"/>
      <c r="DMC62" s="1"/>
      <c r="DME62" s="1"/>
      <c r="DMG62" s="1"/>
      <c r="DMI62" s="1"/>
      <c r="DMK62" s="1"/>
      <c r="DMM62" s="1"/>
      <c r="DMO62" s="1"/>
      <c r="DMQ62" s="1"/>
      <c r="DMS62" s="1"/>
      <c r="DMU62" s="1"/>
      <c r="DMW62" s="1"/>
      <c r="DMY62" s="1"/>
      <c r="DNA62" s="1"/>
      <c r="DNC62" s="1"/>
      <c r="DNE62" s="1"/>
      <c r="DNG62" s="1"/>
      <c r="DNI62" s="1"/>
      <c r="DNK62" s="1"/>
      <c r="DNM62" s="1"/>
      <c r="DNO62" s="1"/>
      <c r="DNQ62" s="1"/>
      <c r="DNS62" s="1"/>
      <c r="DNU62" s="1"/>
      <c r="DNW62" s="1"/>
      <c r="DNY62" s="1"/>
      <c r="DOA62" s="1"/>
      <c r="DOC62" s="1"/>
      <c r="DOE62" s="1"/>
      <c r="DOG62" s="1"/>
      <c r="DOI62" s="1"/>
      <c r="DOK62" s="1"/>
      <c r="DOM62" s="1"/>
      <c r="DOO62" s="1"/>
      <c r="DOQ62" s="1"/>
      <c r="DOS62" s="1"/>
      <c r="DOU62" s="1"/>
      <c r="DOW62" s="1"/>
      <c r="DOY62" s="1"/>
      <c r="DPA62" s="1"/>
      <c r="DPC62" s="1"/>
      <c r="DPE62" s="1"/>
      <c r="DPG62" s="1"/>
      <c r="DPI62" s="1"/>
      <c r="DPK62" s="1"/>
      <c r="DPM62" s="1"/>
      <c r="DPO62" s="1"/>
      <c r="DPQ62" s="1"/>
      <c r="DPS62" s="1"/>
      <c r="DPU62" s="1"/>
      <c r="DPW62" s="1"/>
      <c r="DPY62" s="1"/>
      <c r="DQA62" s="1"/>
      <c r="DQC62" s="1"/>
      <c r="DQE62" s="1"/>
      <c r="DQG62" s="1"/>
      <c r="DQI62" s="1"/>
      <c r="DQK62" s="1"/>
      <c r="DQM62" s="1"/>
      <c r="DQO62" s="1"/>
      <c r="DQQ62" s="1"/>
      <c r="DQS62" s="1"/>
      <c r="DQU62" s="1"/>
      <c r="DQW62" s="1"/>
      <c r="DQY62" s="1"/>
      <c r="DRA62" s="1"/>
      <c r="DRC62" s="1"/>
      <c r="DRE62" s="1"/>
      <c r="DRG62" s="1"/>
      <c r="DRI62" s="1"/>
      <c r="DRK62" s="1"/>
      <c r="DRM62" s="1"/>
      <c r="DRO62" s="1"/>
      <c r="DRQ62" s="1"/>
      <c r="DRS62" s="1"/>
      <c r="DRU62" s="1"/>
      <c r="DRW62" s="1"/>
      <c r="DRY62" s="1"/>
      <c r="DSA62" s="1"/>
      <c r="DSC62" s="1"/>
      <c r="DSE62" s="1"/>
      <c r="DSG62" s="1"/>
      <c r="DSI62" s="1"/>
      <c r="DSK62" s="1"/>
      <c r="DSM62" s="1"/>
      <c r="DSO62" s="1"/>
      <c r="DSQ62" s="1"/>
      <c r="DSS62" s="1"/>
      <c r="DSU62" s="1"/>
      <c r="DSW62" s="1"/>
      <c r="DSY62" s="1"/>
      <c r="DTA62" s="1"/>
      <c r="DTC62" s="1"/>
      <c r="DTE62" s="1"/>
      <c r="DTG62" s="1"/>
      <c r="DTI62" s="1"/>
      <c r="DTK62" s="1"/>
      <c r="DTM62" s="1"/>
      <c r="DTO62" s="1"/>
      <c r="DTQ62" s="1"/>
      <c r="DTS62" s="1"/>
      <c r="DTU62" s="1"/>
      <c r="DTW62" s="1"/>
      <c r="DTY62" s="1"/>
      <c r="DUA62" s="1"/>
      <c r="DUC62" s="1"/>
      <c r="DUE62" s="1"/>
      <c r="DUG62" s="1"/>
      <c r="DUI62" s="1"/>
      <c r="DUK62" s="1"/>
      <c r="DUM62" s="1"/>
      <c r="DUO62" s="1"/>
      <c r="DUQ62" s="1"/>
      <c r="DUS62" s="1"/>
      <c r="DUU62" s="1"/>
      <c r="DUW62" s="1"/>
      <c r="DUY62" s="1"/>
      <c r="DVA62" s="1"/>
      <c r="DVC62" s="1"/>
      <c r="DVE62" s="1"/>
      <c r="DVG62" s="1"/>
      <c r="DVI62" s="1"/>
      <c r="DVK62" s="1"/>
      <c r="DVM62" s="1"/>
      <c r="DVO62" s="1"/>
      <c r="DVQ62" s="1"/>
      <c r="DVS62" s="1"/>
      <c r="DVU62" s="1"/>
      <c r="DVW62" s="1"/>
      <c r="DVY62" s="1"/>
      <c r="DWA62" s="1"/>
      <c r="DWC62" s="1"/>
      <c r="DWE62" s="1"/>
      <c r="DWG62" s="1"/>
      <c r="DWI62" s="1"/>
      <c r="DWK62" s="1"/>
      <c r="DWM62" s="1"/>
      <c r="DWO62" s="1"/>
      <c r="DWQ62" s="1"/>
      <c r="DWS62" s="1"/>
      <c r="DWU62" s="1"/>
      <c r="DWW62" s="1"/>
      <c r="DWY62" s="1"/>
      <c r="DXA62" s="1"/>
      <c r="DXC62" s="1"/>
      <c r="DXE62" s="1"/>
      <c r="DXG62" s="1"/>
      <c r="DXI62" s="1"/>
      <c r="DXK62" s="1"/>
      <c r="DXM62" s="1"/>
      <c r="DXO62" s="1"/>
      <c r="DXQ62" s="1"/>
      <c r="DXS62" s="1"/>
      <c r="DXU62" s="1"/>
      <c r="DXW62" s="1"/>
      <c r="DXY62" s="1"/>
      <c r="DYA62" s="1"/>
      <c r="DYC62" s="1"/>
      <c r="DYE62" s="1"/>
      <c r="DYG62" s="1"/>
      <c r="DYI62" s="1"/>
      <c r="DYK62" s="1"/>
      <c r="DYM62" s="1"/>
      <c r="DYO62" s="1"/>
      <c r="DYQ62" s="1"/>
      <c r="DYS62" s="1"/>
      <c r="DYU62" s="1"/>
      <c r="DYW62" s="1"/>
      <c r="DYY62" s="1"/>
      <c r="DZA62" s="1"/>
      <c r="DZC62" s="1"/>
      <c r="DZE62" s="1"/>
      <c r="DZG62" s="1"/>
      <c r="DZI62" s="1"/>
      <c r="DZK62" s="1"/>
      <c r="DZM62" s="1"/>
      <c r="DZO62" s="1"/>
      <c r="DZQ62" s="1"/>
      <c r="DZS62" s="1"/>
      <c r="DZU62" s="1"/>
      <c r="DZW62" s="1"/>
      <c r="DZY62" s="1"/>
      <c r="EAA62" s="1"/>
      <c r="EAC62" s="1"/>
      <c r="EAE62" s="1"/>
      <c r="EAG62" s="1"/>
      <c r="EAI62" s="1"/>
      <c r="EAK62" s="1"/>
      <c r="EAM62" s="1"/>
      <c r="EAO62" s="1"/>
      <c r="EAQ62" s="1"/>
      <c r="EAS62" s="1"/>
      <c r="EAU62" s="1"/>
      <c r="EAW62" s="1"/>
      <c r="EAY62" s="1"/>
      <c r="EBA62" s="1"/>
      <c r="EBC62" s="1"/>
      <c r="EBE62" s="1"/>
      <c r="EBG62" s="1"/>
      <c r="EBI62" s="1"/>
      <c r="EBK62" s="1"/>
      <c r="EBM62" s="1"/>
      <c r="EBO62" s="1"/>
      <c r="EBQ62" s="1"/>
      <c r="EBS62" s="1"/>
      <c r="EBU62" s="1"/>
      <c r="EBW62" s="1"/>
      <c r="EBY62" s="1"/>
      <c r="ECA62" s="1"/>
      <c r="ECC62" s="1"/>
      <c r="ECE62" s="1"/>
      <c r="ECG62" s="1"/>
      <c r="ECI62" s="1"/>
      <c r="ECK62" s="1"/>
      <c r="ECM62" s="1"/>
      <c r="ECO62" s="1"/>
      <c r="ECQ62" s="1"/>
      <c r="ECS62" s="1"/>
      <c r="ECU62" s="1"/>
      <c r="ECW62" s="1"/>
      <c r="ECY62" s="1"/>
      <c r="EDA62" s="1"/>
      <c r="EDC62" s="1"/>
      <c r="EDE62" s="1"/>
      <c r="EDG62" s="1"/>
      <c r="EDI62" s="1"/>
      <c r="EDK62" s="1"/>
      <c r="EDM62" s="1"/>
      <c r="EDO62" s="1"/>
      <c r="EDQ62" s="1"/>
      <c r="EDS62" s="1"/>
      <c r="EDU62" s="1"/>
      <c r="EDW62" s="1"/>
      <c r="EDY62" s="1"/>
      <c r="EEA62" s="1"/>
      <c r="EEC62" s="1"/>
      <c r="EEE62" s="1"/>
      <c r="EEG62" s="1"/>
      <c r="EEI62" s="1"/>
      <c r="EEK62" s="1"/>
      <c r="EEM62" s="1"/>
      <c r="EEO62" s="1"/>
      <c r="EEQ62" s="1"/>
      <c r="EES62" s="1"/>
      <c r="EEU62" s="1"/>
      <c r="EEW62" s="1"/>
      <c r="EEY62" s="1"/>
      <c r="EFA62" s="1"/>
      <c r="EFC62" s="1"/>
      <c r="EFE62" s="1"/>
      <c r="EFG62" s="1"/>
      <c r="EFI62" s="1"/>
      <c r="EFK62" s="1"/>
      <c r="EFM62" s="1"/>
      <c r="EFO62" s="1"/>
      <c r="EFQ62" s="1"/>
      <c r="EFS62" s="1"/>
      <c r="EFU62" s="1"/>
      <c r="EFW62" s="1"/>
      <c r="EFY62" s="1"/>
      <c r="EGA62" s="1"/>
      <c r="EGC62" s="1"/>
      <c r="EGE62" s="1"/>
      <c r="EGG62" s="1"/>
      <c r="EGI62" s="1"/>
      <c r="EGK62" s="1"/>
      <c r="EGM62" s="1"/>
      <c r="EGO62" s="1"/>
      <c r="EGQ62" s="1"/>
      <c r="EGS62" s="1"/>
      <c r="EGU62" s="1"/>
      <c r="EGW62" s="1"/>
      <c r="EGY62" s="1"/>
      <c r="EHA62" s="1"/>
      <c r="EHC62" s="1"/>
      <c r="EHE62" s="1"/>
      <c r="EHG62" s="1"/>
      <c r="EHI62" s="1"/>
      <c r="EHK62" s="1"/>
      <c r="EHM62" s="1"/>
      <c r="EHO62" s="1"/>
      <c r="EHQ62" s="1"/>
      <c r="EHS62" s="1"/>
      <c r="EHU62" s="1"/>
      <c r="EHW62" s="1"/>
      <c r="EHY62" s="1"/>
      <c r="EIA62" s="1"/>
      <c r="EIC62" s="1"/>
      <c r="EIE62" s="1"/>
      <c r="EIG62" s="1"/>
      <c r="EII62" s="1"/>
      <c r="EIK62" s="1"/>
      <c r="EIM62" s="1"/>
      <c r="EIO62" s="1"/>
      <c r="EIQ62" s="1"/>
      <c r="EIS62" s="1"/>
      <c r="EIU62" s="1"/>
      <c r="EIW62" s="1"/>
      <c r="EIY62" s="1"/>
      <c r="EJA62" s="1"/>
      <c r="EJC62" s="1"/>
      <c r="EJE62" s="1"/>
      <c r="EJG62" s="1"/>
      <c r="EJI62" s="1"/>
      <c r="EJK62" s="1"/>
      <c r="EJM62" s="1"/>
      <c r="EJO62" s="1"/>
      <c r="EJQ62" s="1"/>
      <c r="EJS62" s="1"/>
      <c r="EJU62" s="1"/>
      <c r="EJW62" s="1"/>
      <c r="EJY62" s="1"/>
      <c r="EKA62" s="1"/>
      <c r="EKC62" s="1"/>
      <c r="EKE62" s="1"/>
      <c r="EKG62" s="1"/>
      <c r="EKI62" s="1"/>
      <c r="EKK62" s="1"/>
      <c r="EKM62" s="1"/>
      <c r="EKO62" s="1"/>
      <c r="EKQ62" s="1"/>
      <c r="EKS62" s="1"/>
      <c r="EKU62" s="1"/>
      <c r="EKW62" s="1"/>
      <c r="EKY62" s="1"/>
      <c r="ELA62" s="1"/>
      <c r="ELC62" s="1"/>
      <c r="ELE62" s="1"/>
      <c r="ELG62" s="1"/>
      <c r="ELI62" s="1"/>
      <c r="ELK62" s="1"/>
      <c r="ELM62" s="1"/>
      <c r="ELO62" s="1"/>
      <c r="ELQ62" s="1"/>
      <c r="ELS62" s="1"/>
      <c r="ELU62" s="1"/>
      <c r="ELW62" s="1"/>
      <c r="ELY62" s="1"/>
      <c r="EMA62" s="1"/>
      <c r="EMC62" s="1"/>
      <c r="EME62" s="1"/>
      <c r="EMG62" s="1"/>
      <c r="EMI62" s="1"/>
      <c r="EMK62" s="1"/>
      <c r="EMM62" s="1"/>
      <c r="EMO62" s="1"/>
      <c r="EMQ62" s="1"/>
      <c r="EMS62" s="1"/>
      <c r="EMU62" s="1"/>
      <c r="EMW62" s="1"/>
      <c r="EMY62" s="1"/>
      <c r="ENA62" s="1"/>
      <c r="ENC62" s="1"/>
      <c r="ENE62" s="1"/>
      <c r="ENG62" s="1"/>
      <c r="ENI62" s="1"/>
      <c r="ENK62" s="1"/>
      <c r="ENM62" s="1"/>
      <c r="ENO62" s="1"/>
      <c r="ENQ62" s="1"/>
      <c r="ENS62" s="1"/>
      <c r="ENU62" s="1"/>
      <c r="ENW62" s="1"/>
      <c r="ENY62" s="1"/>
      <c r="EOA62" s="1"/>
      <c r="EOC62" s="1"/>
      <c r="EOE62" s="1"/>
      <c r="EOG62" s="1"/>
      <c r="EOI62" s="1"/>
      <c r="EOK62" s="1"/>
      <c r="EOM62" s="1"/>
      <c r="EOO62" s="1"/>
      <c r="EOQ62" s="1"/>
      <c r="EOS62" s="1"/>
      <c r="EOU62" s="1"/>
      <c r="EOW62" s="1"/>
      <c r="EOY62" s="1"/>
      <c r="EPA62" s="1"/>
      <c r="EPC62" s="1"/>
      <c r="EPE62" s="1"/>
      <c r="EPG62" s="1"/>
      <c r="EPI62" s="1"/>
      <c r="EPK62" s="1"/>
      <c r="EPM62" s="1"/>
      <c r="EPO62" s="1"/>
      <c r="EPQ62" s="1"/>
      <c r="EPS62" s="1"/>
      <c r="EPU62" s="1"/>
      <c r="EPW62" s="1"/>
      <c r="EPY62" s="1"/>
      <c r="EQA62" s="1"/>
      <c r="EQC62" s="1"/>
      <c r="EQE62" s="1"/>
      <c r="EQG62" s="1"/>
      <c r="EQI62" s="1"/>
      <c r="EQK62" s="1"/>
      <c r="EQM62" s="1"/>
      <c r="EQO62" s="1"/>
      <c r="EQQ62" s="1"/>
      <c r="EQS62" s="1"/>
      <c r="EQU62" s="1"/>
      <c r="EQW62" s="1"/>
      <c r="EQY62" s="1"/>
      <c r="ERA62" s="1"/>
      <c r="ERC62" s="1"/>
      <c r="ERE62" s="1"/>
      <c r="ERG62" s="1"/>
      <c r="ERI62" s="1"/>
      <c r="ERK62" s="1"/>
      <c r="ERM62" s="1"/>
      <c r="ERO62" s="1"/>
      <c r="ERQ62" s="1"/>
      <c r="ERS62" s="1"/>
      <c r="ERU62" s="1"/>
      <c r="ERW62" s="1"/>
      <c r="ERY62" s="1"/>
      <c r="ESA62" s="1"/>
      <c r="ESC62" s="1"/>
      <c r="ESE62" s="1"/>
      <c r="ESG62" s="1"/>
      <c r="ESI62" s="1"/>
      <c r="ESK62" s="1"/>
      <c r="ESM62" s="1"/>
      <c r="ESO62" s="1"/>
      <c r="ESQ62" s="1"/>
      <c r="ESS62" s="1"/>
      <c r="ESU62" s="1"/>
      <c r="ESW62" s="1"/>
      <c r="ESY62" s="1"/>
      <c r="ETA62" s="1"/>
      <c r="ETC62" s="1"/>
      <c r="ETE62" s="1"/>
      <c r="ETG62" s="1"/>
      <c r="ETI62" s="1"/>
      <c r="ETK62" s="1"/>
      <c r="ETM62" s="1"/>
      <c r="ETO62" s="1"/>
      <c r="ETQ62" s="1"/>
      <c r="ETS62" s="1"/>
      <c r="ETU62" s="1"/>
      <c r="ETW62" s="1"/>
      <c r="ETY62" s="1"/>
      <c r="EUA62" s="1"/>
      <c r="EUC62" s="1"/>
      <c r="EUE62" s="1"/>
      <c r="EUG62" s="1"/>
      <c r="EUI62" s="1"/>
      <c r="EUK62" s="1"/>
      <c r="EUM62" s="1"/>
      <c r="EUO62" s="1"/>
      <c r="EUQ62" s="1"/>
      <c r="EUS62" s="1"/>
      <c r="EUU62" s="1"/>
      <c r="EUW62" s="1"/>
      <c r="EUY62" s="1"/>
      <c r="EVA62" s="1"/>
      <c r="EVC62" s="1"/>
      <c r="EVE62" s="1"/>
      <c r="EVG62" s="1"/>
      <c r="EVI62" s="1"/>
      <c r="EVK62" s="1"/>
      <c r="EVM62" s="1"/>
      <c r="EVO62" s="1"/>
      <c r="EVQ62" s="1"/>
      <c r="EVS62" s="1"/>
      <c r="EVU62" s="1"/>
      <c r="EVW62" s="1"/>
      <c r="EVY62" s="1"/>
      <c r="EWA62" s="1"/>
      <c r="EWC62" s="1"/>
      <c r="EWE62" s="1"/>
      <c r="EWG62" s="1"/>
      <c r="EWI62" s="1"/>
      <c r="EWK62" s="1"/>
      <c r="EWM62" s="1"/>
      <c r="EWO62" s="1"/>
      <c r="EWQ62" s="1"/>
      <c r="EWS62" s="1"/>
      <c r="EWU62" s="1"/>
      <c r="EWW62" s="1"/>
      <c r="EWY62" s="1"/>
      <c r="EXA62" s="1"/>
      <c r="EXC62" s="1"/>
      <c r="EXE62" s="1"/>
      <c r="EXG62" s="1"/>
      <c r="EXI62" s="1"/>
      <c r="EXK62" s="1"/>
      <c r="EXM62" s="1"/>
      <c r="EXO62" s="1"/>
      <c r="EXQ62" s="1"/>
      <c r="EXS62" s="1"/>
      <c r="EXU62" s="1"/>
      <c r="EXW62" s="1"/>
      <c r="EXY62" s="1"/>
      <c r="EYA62" s="1"/>
      <c r="EYC62" s="1"/>
      <c r="EYE62" s="1"/>
      <c r="EYG62" s="1"/>
      <c r="EYI62" s="1"/>
      <c r="EYK62" s="1"/>
      <c r="EYM62" s="1"/>
      <c r="EYO62" s="1"/>
      <c r="EYQ62" s="1"/>
      <c r="EYS62" s="1"/>
      <c r="EYU62" s="1"/>
      <c r="EYW62" s="1"/>
      <c r="EYY62" s="1"/>
      <c r="EZA62" s="1"/>
      <c r="EZC62" s="1"/>
      <c r="EZE62" s="1"/>
      <c r="EZG62" s="1"/>
      <c r="EZI62" s="1"/>
      <c r="EZK62" s="1"/>
      <c r="EZM62" s="1"/>
      <c r="EZO62" s="1"/>
      <c r="EZQ62" s="1"/>
      <c r="EZS62" s="1"/>
      <c r="EZU62" s="1"/>
      <c r="EZW62" s="1"/>
      <c r="EZY62" s="1"/>
      <c r="FAA62" s="1"/>
      <c r="FAC62" s="1"/>
      <c r="FAE62" s="1"/>
      <c r="FAG62" s="1"/>
      <c r="FAI62" s="1"/>
      <c r="FAK62" s="1"/>
      <c r="FAM62" s="1"/>
      <c r="FAO62" s="1"/>
      <c r="FAQ62" s="1"/>
      <c r="FAS62" s="1"/>
      <c r="FAU62" s="1"/>
      <c r="FAW62" s="1"/>
      <c r="FAY62" s="1"/>
      <c r="FBA62" s="1"/>
      <c r="FBC62" s="1"/>
      <c r="FBE62" s="1"/>
      <c r="FBG62" s="1"/>
      <c r="FBI62" s="1"/>
      <c r="FBK62" s="1"/>
      <c r="FBM62" s="1"/>
      <c r="FBO62" s="1"/>
      <c r="FBQ62" s="1"/>
      <c r="FBS62" s="1"/>
      <c r="FBU62" s="1"/>
      <c r="FBW62" s="1"/>
      <c r="FBY62" s="1"/>
      <c r="FCA62" s="1"/>
      <c r="FCC62" s="1"/>
      <c r="FCE62" s="1"/>
      <c r="FCG62" s="1"/>
      <c r="FCI62" s="1"/>
      <c r="FCK62" s="1"/>
      <c r="FCM62" s="1"/>
      <c r="FCO62" s="1"/>
      <c r="FCQ62" s="1"/>
      <c r="FCS62" s="1"/>
      <c r="FCU62" s="1"/>
      <c r="FCW62" s="1"/>
      <c r="FCY62" s="1"/>
      <c r="FDA62" s="1"/>
      <c r="FDC62" s="1"/>
      <c r="FDE62" s="1"/>
      <c r="FDG62" s="1"/>
      <c r="FDI62" s="1"/>
      <c r="FDK62" s="1"/>
      <c r="FDM62" s="1"/>
      <c r="FDO62" s="1"/>
      <c r="FDQ62" s="1"/>
      <c r="FDS62" s="1"/>
      <c r="FDU62" s="1"/>
      <c r="FDW62" s="1"/>
      <c r="FDY62" s="1"/>
      <c r="FEA62" s="1"/>
      <c r="FEC62" s="1"/>
      <c r="FEE62" s="1"/>
      <c r="FEG62" s="1"/>
      <c r="FEI62" s="1"/>
      <c r="FEK62" s="1"/>
      <c r="FEM62" s="1"/>
      <c r="FEO62" s="1"/>
      <c r="FEQ62" s="1"/>
      <c r="FES62" s="1"/>
      <c r="FEU62" s="1"/>
      <c r="FEW62" s="1"/>
      <c r="FEY62" s="1"/>
      <c r="FFA62" s="1"/>
      <c r="FFC62" s="1"/>
      <c r="FFE62" s="1"/>
      <c r="FFG62" s="1"/>
      <c r="FFI62" s="1"/>
      <c r="FFK62" s="1"/>
      <c r="FFM62" s="1"/>
      <c r="FFO62" s="1"/>
      <c r="FFQ62" s="1"/>
      <c r="FFS62" s="1"/>
      <c r="FFU62" s="1"/>
      <c r="FFW62" s="1"/>
      <c r="FFY62" s="1"/>
      <c r="FGA62" s="1"/>
      <c r="FGC62" s="1"/>
      <c r="FGE62" s="1"/>
      <c r="FGG62" s="1"/>
      <c r="FGI62" s="1"/>
      <c r="FGK62" s="1"/>
      <c r="FGM62" s="1"/>
      <c r="FGO62" s="1"/>
      <c r="FGQ62" s="1"/>
      <c r="FGS62" s="1"/>
      <c r="FGU62" s="1"/>
      <c r="FGW62" s="1"/>
      <c r="FGY62" s="1"/>
      <c r="FHA62" s="1"/>
      <c r="FHC62" s="1"/>
      <c r="FHE62" s="1"/>
      <c r="FHG62" s="1"/>
      <c r="FHI62" s="1"/>
      <c r="FHK62" s="1"/>
      <c r="FHM62" s="1"/>
      <c r="FHO62" s="1"/>
      <c r="FHQ62" s="1"/>
      <c r="FHS62" s="1"/>
      <c r="FHU62" s="1"/>
      <c r="FHW62" s="1"/>
      <c r="FHY62" s="1"/>
      <c r="FIA62" s="1"/>
      <c r="FIC62" s="1"/>
      <c r="FIE62" s="1"/>
      <c r="FIG62" s="1"/>
      <c r="FII62" s="1"/>
      <c r="FIK62" s="1"/>
      <c r="FIM62" s="1"/>
      <c r="FIO62" s="1"/>
      <c r="FIQ62" s="1"/>
      <c r="FIS62" s="1"/>
      <c r="FIU62" s="1"/>
      <c r="FIW62" s="1"/>
      <c r="FIY62" s="1"/>
      <c r="FJA62" s="1"/>
      <c r="FJC62" s="1"/>
      <c r="FJE62" s="1"/>
      <c r="FJG62" s="1"/>
      <c r="FJI62" s="1"/>
      <c r="FJK62" s="1"/>
      <c r="FJM62" s="1"/>
      <c r="FJO62" s="1"/>
      <c r="FJQ62" s="1"/>
      <c r="FJS62" s="1"/>
      <c r="FJU62" s="1"/>
      <c r="FJW62" s="1"/>
      <c r="FJY62" s="1"/>
      <c r="FKA62" s="1"/>
      <c r="FKC62" s="1"/>
      <c r="FKE62" s="1"/>
      <c r="FKG62" s="1"/>
      <c r="FKI62" s="1"/>
      <c r="FKK62" s="1"/>
      <c r="FKM62" s="1"/>
      <c r="FKO62" s="1"/>
      <c r="FKQ62" s="1"/>
      <c r="FKS62" s="1"/>
      <c r="FKU62" s="1"/>
      <c r="FKW62" s="1"/>
      <c r="FKY62" s="1"/>
      <c r="FLA62" s="1"/>
      <c r="FLC62" s="1"/>
      <c r="FLE62" s="1"/>
      <c r="FLG62" s="1"/>
      <c r="FLI62" s="1"/>
      <c r="FLK62" s="1"/>
      <c r="FLM62" s="1"/>
      <c r="FLO62" s="1"/>
      <c r="FLQ62" s="1"/>
      <c r="FLS62" s="1"/>
      <c r="FLU62" s="1"/>
      <c r="FLW62" s="1"/>
      <c r="FLY62" s="1"/>
      <c r="FMA62" s="1"/>
      <c r="FMC62" s="1"/>
      <c r="FME62" s="1"/>
      <c r="FMG62" s="1"/>
      <c r="FMI62" s="1"/>
      <c r="FMK62" s="1"/>
      <c r="FMM62" s="1"/>
      <c r="FMO62" s="1"/>
      <c r="FMQ62" s="1"/>
      <c r="FMS62" s="1"/>
      <c r="FMU62" s="1"/>
      <c r="FMW62" s="1"/>
      <c r="FMY62" s="1"/>
      <c r="FNA62" s="1"/>
      <c r="FNC62" s="1"/>
      <c r="FNE62" s="1"/>
      <c r="FNG62" s="1"/>
      <c r="FNI62" s="1"/>
      <c r="FNK62" s="1"/>
      <c r="FNM62" s="1"/>
      <c r="FNO62" s="1"/>
      <c r="FNQ62" s="1"/>
      <c r="FNS62" s="1"/>
      <c r="FNU62" s="1"/>
      <c r="FNW62" s="1"/>
      <c r="FNY62" s="1"/>
      <c r="FOA62" s="1"/>
      <c r="FOC62" s="1"/>
      <c r="FOE62" s="1"/>
      <c r="FOG62" s="1"/>
      <c r="FOI62" s="1"/>
      <c r="FOK62" s="1"/>
      <c r="FOM62" s="1"/>
      <c r="FOO62" s="1"/>
      <c r="FOQ62" s="1"/>
      <c r="FOS62" s="1"/>
      <c r="FOU62" s="1"/>
      <c r="FOW62" s="1"/>
      <c r="FOY62" s="1"/>
      <c r="FPA62" s="1"/>
      <c r="FPC62" s="1"/>
      <c r="FPE62" s="1"/>
      <c r="FPG62" s="1"/>
      <c r="FPI62" s="1"/>
      <c r="FPK62" s="1"/>
      <c r="FPM62" s="1"/>
      <c r="FPO62" s="1"/>
      <c r="FPQ62" s="1"/>
      <c r="FPS62" s="1"/>
      <c r="FPU62" s="1"/>
      <c r="FPW62" s="1"/>
      <c r="FPY62" s="1"/>
      <c r="FQA62" s="1"/>
      <c r="FQC62" s="1"/>
      <c r="FQE62" s="1"/>
      <c r="FQG62" s="1"/>
      <c r="FQI62" s="1"/>
      <c r="FQK62" s="1"/>
      <c r="FQM62" s="1"/>
      <c r="FQO62" s="1"/>
      <c r="FQQ62" s="1"/>
      <c r="FQS62" s="1"/>
      <c r="FQU62" s="1"/>
      <c r="FQW62" s="1"/>
      <c r="FQY62" s="1"/>
      <c r="FRA62" s="1"/>
      <c r="FRC62" s="1"/>
      <c r="FRE62" s="1"/>
      <c r="FRG62" s="1"/>
      <c r="FRI62" s="1"/>
      <c r="FRK62" s="1"/>
      <c r="FRM62" s="1"/>
      <c r="FRO62" s="1"/>
      <c r="FRQ62" s="1"/>
      <c r="FRS62" s="1"/>
      <c r="FRU62" s="1"/>
      <c r="FRW62" s="1"/>
      <c r="FRY62" s="1"/>
      <c r="FSA62" s="1"/>
      <c r="FSC62" s="1"/>
      <c r="FSE62" s="1"/>
      <c r="FSG62" s="1"/>
      <c r="FSI62" s="1"/>
      <c r="FSK62" s="1"/>
      <c r="FSM62" s="1"/>
      <c r="FSO62" s="1"/>
      <c r="FSQ62" s="1"/>
      <c r="FSS62" s="1"/>
      <c r="FSU62" s="1"/>
      <c r="FSW62" s="1"/>
      <c r="FSY62" s="1"/>
      <c r="FTA62" s="1"/>
      <c r="FTC62" s="1"/>
      <c r="FTE62" s="1"/>
      <c r="FTG62" s="1"/>
      <c r="FTI62" s="1"/>
      <c r="FTK62" s="1"/>
      <c r="FTM62" s="1"/>
      <c r="FTO62" s="1"/>
      <c r="FTQ62" s="1"/>
      <c r="FTS62" s="1"/>
      <c r="FTU62" s="1"/>
      <c r="FTW62" s="1"/>
      <c r="FTY62" s="1"/>
      <c r="FUA62" s="1"/>
      <c r="FUC62" s="1"/>
      <c r="FUE62" s="1"/>
      <c r="FUG62" s="1"/>
      <c r="FUI62" s="1"/>
      <c r="FUK62" s="1"/>
      <c r="FUM62" s="1"/>
      <c r="FUO62" s="1"/>
      <c r="FUQ62" s="1"/>
      <c r="FUS62" s="1"/>
      <c r="FUU62" s="1"/>
      <c r="FUW62" s="1"/>
      <c r="FUY62" s="1"/>
      <c r="FVA62" s="1"/>
      <c r="FVC62" s="1"/>
      <c r="FVE62" s="1"/>
      <c r="FVG62" s="1"/>
      <c r="FVI62" s="1"/>
      <c r="FVK62" s="1"/>
      <c r="FVM62" s="1"/>
      <c r="FVO62" s="1"/>
      <c r="FVQ62" s="1"/>
      <c r="FVS62" s="1"/>
      <c r="FVU62" s="1"/>
      <c r="FVW62" s="1"/>
      <c r="FVY62" s="1"/>
      <c r="FWA62" s="1"/>
      <c r="FWC62" s="1"/>
      <c r="FWE62" s="1"/>
      <c r="FWG62" s="1"/>
      <c r="FWI62" s="1"/>
      <c r="FWK62" s="1"/>
      <c r="FWM62" s="1"/>
      <c r="FWO62" s="1"/>
      <c r="FWQ62" s="1"/>
      <c r="FWS62" s="1"/>
      <c r="FWU62" s="1"/>
      <c r="FWW62" s="1"/>
      <c r="FWY62" s="1"/>
      <c r="FXA62" s="1"/>
      <c r="FXC62" s="1"/>
      <c r="FXE62" s="1"/>
      <c r="FXG62" s="1"/>
      <c r="FXI62" s="1"/>
      <c r="FXK62" s="1"/>
      <c r="FXM62" s="1"/>
      <c r="FXO62" s="1"/>
      <c r="FXQ62" s="1"/>
      <c r="FXS62" s="1"/>
      <c r="FXU62" s="1"/>
      <c r="FXW62" s="1"/>
      <c r="FXY62" s="1"/>
      <c r="FYA62" s="1"/>
      <c r="FYC62" s="1"/>
      <c r="FYE62" s="1"/>
      <c r="FYG62" s="1"/>
      <c r="FYI62" s="1"/>
      <c r="FYK62" s="1"/>
      <c r="FYM62" s="1"/>
      <c r="FYO62" s="1"/>
      <c r="FYQ62" s="1"/>
      <c r="FYS62" s="1"/>
      <c r="FYU62" s="1"/>
      <c r="FYW62" s="1"/>
      <c r="FYY62" s="1"/>
      <c r="FZA62" s="1"/>
      <c r="FZC62" s="1"/>
      <c r="FZE62" s="1"/>
      <c r="FZG62" s="1"/>
      <c r="FZI62" s="1"/>
      <c r="FZK62" s="1"/>
      <c r="FZM62" s="1"/>
      <c r="FZO62" s="1"/>
      <c r="FZQ62" s="1"/>
      <c r="FZS62" s="1"/>
      <c r="FZU62" s="1"/>
      <c r="FZW62" s="1"/>
      <c r="FZY62" s="1"/>
      <c r="GAA62" s="1"/>
      <c r="GAC62" s="1"/>
      <c r="GAE62" s="1"/>
      <c r="GAG62" s="1"/>
      <c r="GAI62" s="1"/>
      <c r="GAK62" s="1"/>
      <c r="GAM62" s="1"/>
      <c r="GAO62" s="1"/>
      <c r="GAQ62" s="1"/>
      <c r="GAS62" s="1"/>
      <c r="GAU62" s="1"/>
      <c r="GAW62" s="1"/>
      <c r="GAY62" s="1"/>
      <c r="GBA62" s="1"/>
      <c r="GBC62" s="1"/>
      <c r="GBE62" s="1"/>
      <c r="GBG62" s="1"/>
      <c r="GBI62" s="1"/>
      <c r="GBK62" s="1"/>
      <c r="GBM62" s="1"/>
      <c r="GBO62" s="1"/>
      <c r="GBQ62" s="1"/>
      <c r="GBS62" s="1"/>
      <c r="GBU62" s="1"/>
      <c r="GBW62" s="1"/>
      <c r="GBY62" s="1"/>
      <c r="GCA62" s="1"/>
      <c r="GCC62" s="1"/>
      <c r="GCE62" s="1"/>
      <c r="GCG62" s="1"/>
      <c r="GCI62" s="1"/>
      <c r="GCK62" s="1"/>
      <c r="GCM62" s="1"/>
      <c r="GCO62" s="1"/>
      <c r="GCQ62" s="1"/>
      <c r="GCS62" s="1"/>
      <c r="GCU62" s="1"/>
      <c r="GCW62" s="1"/>
      <c r="GCY62" s="1"/>
      <c r="GDA62" s="1"/>
      <c r="GDC62" s="1"/>
      <c r="GDE62" s="1"/>
      <c r="GDG62" s="1"/>
      <c r="GDI62" s="1"/>
      <c r="GDK62" s="1"/>
      <c r="GDM62" s="1"/>
      <c r="GDO62" s="1"/>
      <c r="GDQ62" s="1"/>
      <c r="GDS62" s="1"/>
      <c r="GDU62" s="1"/>
      <c r="GDW62" s="1"/>
      <c r="GDY62" s="1"/>
      <c r="GEA62" s="1"/>
      <c r="GEC62" s="1"/>
      <c r="GEE62" s="1"/>
      <c r="GEG62" s="1"/>
      <c r="GEI62" s="1"/>
      <c r="GEK62" s="1"/>
      <c r="GEM62" s="1"/>
      <c r="GEO62" s="1"/>
      <c r="GEQ62" s="1"/>
      <c r="GES62" s="1"/>
      <c r="GEU62" s="1"/>
      <c r="GEW62" s="1"/>
      <c r="GEY62" s="1"/>
      <c r="GFA62" s="1"/>
      <c r="GFC62" s="1"/>
      <c r="GFE62" s="1"/>
      <c r="GFG62" s="1"/>
      <c r="GFI62" s="1"/>
      <c r="GFK62" s="1"/>
      <c r="GFM62" s="1"/>
      <c r="GFO62" s="1"/>
      <c r="GFQ62" s="1"/>
      <c r="GFS62" s="1"/>
      <c r="GFU62" s="1"/>
      <c r="GFW62" s="1"/>
      <c r="GFY62" s="1"/>
      <c r="GGA62" s="1"/>
      <c r="GGC62" s="1"/>
      <c r="GGE62" s="1"/>
      <c r="GGG62" s="1"/>
      <c r="GGI62" s="1"/>
      <c r="GGK62" s="1"/>
      <c r="GGM62" s="1"/>
      <c r="GGO62" s="1"/>
      <c r="GGQ62" s="1"/>
      <c r="GGS62" s="1"/>
      <c r="GGU62" s="1"/>
      <c r="GGW62" s="1"/>
      <c r="GGY62" s="1"/>
      <c r="GHA62" s="1"/>
      <c r="GHC62" s="1"/>
      <c r="GHE62" s="1"/>
      <c r="GHG62" s="1"/>
      <c r="GHI62" s="1"/>
      <c r="GHK62" s="1"/>
      <c r="GHM62" s="1"/>
      <c r="GHO62" s="1"/>
      <c r="GHQ62" s="1"/>
      <c r="GHS62" s="1"/>
      <c r="GHU62" s="1"/>
      <c r="GHW62" s="1"/>
      <c r="GHY62" s="1"/>
      <c r="GIA62" s="1"/>
      <c r="GIC62" s="1"/>
      <c r="GIE62" s="1"/>
      <c r="GIG62" s="1"/>
      <c r="GII62" s="1"/>
      <c r="GIK62" s="1"/>
      <c r="GIM62" s="1"/>
      <c r="GIO62" s="1"/>
      <c r="GIQ62" s="1"/>
      <c r="GIS62" s="1"/>
      <c r="GIU62" s="1"/>
      <c r="GIW62" s="1"/>
      <c r="GIY62" s="1"/>
      <c r="GJA62" s="1"/>
      <c r="GJC62" s="1"/>
      <c r="GJE62" s="1"/>
      <c r="GJG62" s="1"/>
      <c r="GJI62" s="1"/>
      <c r="GJK62" s="1"/>
      <c r="GJM62" s="1"/>
      <c r="GJO62" s="1"/>
      <c r="GJQ62" s="1"/>
      <c r="GJS62" s="1"/>
      <c r="GJU62" s="1"/>
      <c r="GJW62" s="1"/>
      <c r="GJY62" s="1"/>
      <c r="GKA62" s="1"/>
      <c r="GKC62" s="1"/>
      <c r="GKE62" s="1"/>
      <c r="GKG62" s="1"/>
      <c r="GKI62" s="1"/>
      <c r="GKK62" s="1"/>
      <c r="GKM62" s="1"/>
      <c r="GKO62" s="1"/>
      <c r="GKQ62" s="1"/>
      <c r="GKS62" s="1"/>
      <c r="GKU62" s="1"/>
      <c r="GKW62" s="1"/>
      <c r="GKY62" s="1"/>
      <c r="GLA62" s="1"/>
      <c r="GLC62" s="1"/>
      <c r="GLE62" s="1"/>
      <c r="GLG62" s="1"/>
      <c r="GLI62" s="1"/>
      <c r="GLK62" s="1"/>
      <c r="GLM62" s="1"/>
      <c r="GLO62" s="1"/>
      <c r="GLQ62" s="1"/>
      <c r="GLS62" s="1"/>
      <c r="GLU62" s="1"/>
      <c r="GLW62" s="1"/>
      <c r="GLY62" s="1"/>
      <c r="GMA62" s="1"/>
      <c r="GMC62" s="1"/>
      <c r="GME62" s="1"/>
      <c r="GMG62" s="1"/>
      <c r="GMI62" s="1"/>
      <c r="GMK62" s="1"/>
      <c r="GMM62" s="1"/>
      <c r="GMO62" s="1"/>
      <c r="GMQ62" s="1"/>
      <c r="GMS62" s="1"/>
      <c r="GMU62" s="1"/>
      <c r="GMW62" s="1"/>
      <c r="GMY62" s="1"/>
      <c r="GNA62" s="1"/>
      <c r="GNC62" s="1"/>
      <c r="GNE62" s="1"/>
      <c r="GNG62" s="1"/>
      <c r="GNI62" s="1"/>
      <c r="GNK62" s="1"/>
      <c r="GNM62" s="1"/>
      <c r="GNO62" s="1"/>
      <c r="GNQ62" s="1"/>
      <c r="GNS62" s="1"/>
      <c r="GNU62" s="1"/>
      <c r="GNW62" s="1"/>
      <c r="GNY62" s="1"/>
      <c r="GOA62" s="1"/>
      <c r="GOC62" s="1"/>
      <c r="GOE62" s="1"/>
      <c r="GOG62" s="1"/>
      <c r="GOI62" s="1"/>
      <c r="GOK62" s="1"/>
      <c r="GOM62" s="1"/>
      <c r="GOO62" s="1"/>
      <c r="GOQ62" s="1"/>
      <c r="GOS62" s="1"/>
      <c r="GOU62" s="1"/>
      <c r="GOW62" s="1"/>
      <c r="GOY62" s="1"/>
      <c r="GPA62" s="1"/>
      <c r="GPC62" s="1"/>
      <c r="GPE62" s="1"/>
      <c r="GPG62" s="1"/>
      <c r="GPI62" s="1"/>
      <c r="GPK62" s="1"/>
      <c r="GPM62" s="1"/>
      <c r="GPO62" s="1"/>
      <c r="GPQ62" s="1"/>
      <c r="GPS62" s="1"/>
      <c r="GPU62" s="1"/>
      <c r="GPW62" s="1"/>
      <c r="GPY62" s="1"/>
      <c r="GQA62" s="1"/>
      <c r="GQC62" s="1"/>
      <c r="GQE62" s="1"/>
      <c r="GQG62" s="1"/>
      <c r="GQI62" s="1"/>
      <c r="GQK62" s="1"/>
      <c r="GQM62" s="1"/>
      <c r="GQO62" s="1"/>
      <c r="GQQ62" s="1"/>
      <c r="GQS62" s="1"/>
      <c r="GQU62" s="1"/>
      <c r="GQW62" s="1"/>
      <c r="GQY62" s="1"/>
      <c r="GRA62" s="1"/>
      <c r="GRC62" s="1"/>
      <c r="GRE62" s="1"/>
      <c r="GRG62" s="1"/>
      <c r="GRI62" s="1"/>
      <c r="GRK62" s="1"/>
      <c r="GRM62" s="1"/>
      <c r="GRO62" s="1"/>
      <c r="GRQ62" s="1"/>
      <c r="GRS62" s="1"/>
      <c r="GRU62" s="1"/>
      <c r="GRW62" s="1"/>
      <c r="GRY62" s="1"/>
      <c r="GSA62" s="1"/>
      <c r="GSC62" s="1"/>
      <c r="GSE62" s="1"/>
      <c r="GSG62" s="1"/>
      <c r="GSI62" s="1"/>
      <c r="GSK62" s="1"/>
      <c r="GSM62" s="1"/>
      <c r="GSO62" s="1"/>
      <c r="GSQ62" s="1"/>
      <c r="GSS62" s="1"/>
      <c r="GSU62" s="1"/>
      <c r="GSW62" s="1"/>
      <c r="GSY62" s="1"/>
      <c r="GTA62" s="1"/>
      <c r="GTC62" s="1"/>
      <c r="GTE62" s="1"/>
      <c r="GTG62" s="1"/>
      <c r="GTI62" s="1"/>
      <c r="GTK62" s="1"/>
      <c r="GTM62" s="1"/>
      <c r="GTO62" s="1"/>
      <c r="GTQ62" s="1"/>
      <c r="GTS62" s="1"/>
      <c r="GTU62" s="1"/>
      <c r="GTW62" s="1"/>
      <c r="GTY62" s="1"/>
      <c r="GUA62" s="1"/>
      <c r="GUC62" s="1"/>
      <c r="GUE62" s="1"/>
      <c r="GUG62" s="1"/>
      <c r="GUI62" s="1"/>
      <c r="GUK62" s="1"/>
      <c r="GUM62" s="1"/>
      <c r="GUO62" s="1"/>
      <c r="GUQ62" s="1"/>
      <c r="GUS62" s="1"/>
      <c r="GUU62" s="1"/>
      <c r="GUW62" s="1"/>
      <c r="GUY62" s="1"/>
      <c r="GVA62" s="1"/>
      <c r="GVC62" s="1"/>
      <c r="GVE62" s="1"/>
      <c r="GVG62" s="1"/>
      <c r="GVI62" s="1"/>
      <c r="GVK62" s="1"/>
      <c r="GVM62" s="1"/>
      <c r="GVO62" s="1"/>
      <c r="GVQ62" s="1"/>
      <c r="GVS62" s="1"/>
      <c r="GVU62" s="1"/>
      <c r="GVW62" s="1"/>
      <c r="GVY62" s="1"/>
      <c r="GWA62" s="1"/>
      <c r="GWC62" s="1"/>
      <c r="GWE62" s="1"/>
      <c r="GWG62" s="1"/>
      <c r="GWI62" s="1"/>
      <c r="GWK62" s="1"/>
      <c r="GWM62" s="1"/>
      <c r="GWO62" s="1"/>
      <c r="GWQ62" s="1"/>
      <c r="GWS62" s="1"/>
      <c r="GWU62" s="1"/>
      <c r="GWW62" s="1"/>
      <c r="GWY62" s="1"/>
      <c r="GXA62" s="1"/>
      <c r="GXC62" s="1"/>
      <c r="GXE62" s="1"/>
      <c r="GXG62" s="1"/>
      <c r="GXI62" s="1"/>
      <c r="GXK62" s="1"/>
      <c r="GXM62" s="1"/>
      <c r="GXO62" s="1"/>
      <c r="GXQ62" s="1"/>
      <c r="GXS62" s="1"/>
      <c r="GXU62" s="1"/>
      <c r="GXW62" s="1"/>
      <c r="GXY62" s="1"/>
      <c r="GYA62" s="1"/>
      <c r="GYC62" s="1"/>
      <c r="GYE62" s="1"/>
      <c r="GYG62" s="1"/>
      <c r="GYI62" s="1"/>
      <c r="GYK62" s="1"/>
      <c r="GYM62" s="1"/>
      <c r="GYO62" s="1"/>
      <c r="GYQ62" s="1"/>
      <c r="GYS62" s="1"/>
      <c r="GYU62" s="1"/>
      <c r="GYW62" s="1"/>
      <c r="GYY62" s="1"/>
      <c r="GZA62" s="1"/>
      <c r="GZC62" s="1"/>
      <c r="GZE62" s="1"/>
      <c r="GZG62" s="1"/>
      <c r="GZI62" s="1"/>
      <c r="GZK62" s="1"/>
      <c r="GZM62" s="1"/>
      <c r="GZO62" s="1"/>
      <c r="GZQ62" s="1"/>
      <c r="GZS62" s="1"/>
      <c r="GZU62" s="1"/>
      <c r="GZW62" s="1"/>
      <c r="GZY62" s="1"/>
      <c r="HAA62" s="1"/>
      <c r="HAC62" s="1"/>
      <c r="HAE62" s="1"/>
      <c r="HAG62" s="1"/>
      <c r="HAI62" s="1"/>
      <c r="HAK62" s="1"/>
      <c r="HAM62" s="1"/>
      <c r="HAO62" s="1"/>
      <c r="HAQ62" s="1"/>
      <c r="HAS62" s="1"/>
      <c r="HAU62" s="1"/>
      <c r="HAW62" s="1"/>
      <c r="HAY62" s="1"/>
      <c r="HBA62" s="1"/>
      <c r="HBC62" s="1"/>
      <c r="HBE62" s="1"/>
      <c r="HBG62" s="1"/>
      <c r="HBI62" s="1"/>
      <c r="HBK62" s="1"/>
      <c r="HBM62" s="1"/>
      <c r="HBO62" s="1"/>
      <c r="HBQ62" s="1"/>
      <c r="HBS62" s="1"/>
      <c r="HBU62" s="1"/>
      <c r="HBW62" s="1"/>
      <c r="HBY62" s="1"/>
      <c r="HCA62" s="1"/>
      <c r="HCC62" s="1"/>
      <c r="HCE62" s="1"/>
      <c r="HCG62" s="1"/>
      <c r="HCI62" s="1"/>
      <c r="HCK62" s="1"/>
      <c r="HCM62" s="1"/>
      <c r="HCO62" s="1"/>
      <c r="HCQ62" s="1"/>
      <c r="HCS62" s="1"/>
      <c r="HCU62" s="1"/>
      <c r="HCW62" s="1"/>
      <c r="HCY62" s="1"/>
      <c r="HDA62" s="1"/>
      <c r="HDC62" s="1"/>
      <c r="HDE62" s="1"/>
      <c r="HDG62" s="1"/>
      <c r="HDI62" s="1"/>
      <c r="HDK62" s="1"/>
      <c r="HDM62" s="1"/>
      <c r="HDO62" s="1"/>
      <c r="HDQ62" s="1"/>
      <c r="HDS62" s="1"/>
      <c r="HDU62" s="1"/>
      <c r="HDW62" s="1"/>
      <c r="HDY62" s="1"/>
      <c r="HEA62" s="1"/>
      <c r="HEC62" s="1"/>
      <c r="HEE62" s="1"/>
      <c r="HEG62" s="1"/>
      <c r="HEI62" s="1"/>
      <c r="HEK62" s="1"/>
      <c r="HEM62" s="1"/>
      <c r="HEO62" s="1"/>
      <c r="HEQ62" s="1"/>
      <c r="HES62" s="1"/>
      <c r="HEU62" s="1"/>
      <c r="HEW62" s="1"/>
      <c r="HEY62" s="1"/>
      <c r="HFA62" s="1"/>
      <c r="HFC62" s="1"/>
      <c r="HFE62" s="1"/>
      <c r="HFG62" s="1"/>
      <c r="HFI62" s="1"/>
      <c r="HFK62" s="1"/>
      <c r="HFM62" s="1"/>
      <c r="HFO62" s="1"/>
      <c r="HFQ62" s="1"/>
      <c r="HFS62" s="1"/>
      <c r="HFU62" s="1"/>
      <c r="HFW62" s="1"/>
      <c r="HFY62" s="1"/>
      <c r="HGA62" s="1"/>
      <c r="HGC62" s="1"/>
      <c r="HGE62" s="1"/>
      <c r="HGG62" s="1"/>
      <c r="HGI62" s="1"/>
      <c r="HGK62" s="1"/>
      <c r="HGM62" s="1"/>
      <c r="HGO62" s="1"/>
      <c r="HGQ62" s="1"/>
      <c r="HGS62" s="1"/>
      <c r="HGU62" s="1"/>
      <c r="HGW62" s="1"/>
      <c r="HGY62" s="1"/>
      <c r="HHA62" s="1"/>
      <c r="HHC62" s="1"/>
      <c r="HHE62" s="1"/>
      <c r="HHG62" s="1"/>
      <c r="HHI62" s="1"/>
      <c r="HHK62" s="1"/>
      <c r="HHM62" s="1"/>
      <c r="HHO62" s="1"/>
      <c r="HHQ62" s="1"/>
      <c r="HHS62" s="1"/>
      <c r="HHU62" s="1"/>
      <c r="HHW62" s="1"/>
      <c r="HHY62" s="1"/>
      <c r="HIA62" s="1"/>
      <c r="HIC62" s="1"/>
      <c r="HIE62" s="1"/>
      <c r="HIG62" s="1"/>
      <c r="HII62" s="1"/>
      <c r="HIK62" s="1"/>
      <c r="HIM62" s="1"/>
      <c r="HIO62" s="1"/>
      <c r="HIQ62" s="1"/>
      <c r="HIS62" s="1"/>
      <c r="HIU62" s="1"/>
      <c r="HIW62" s="1"/>
      <c r="HIY62" s="1"/>
      <c r="HJA62" s="1"/>
      <c r="HJC62" s="1"/>
      <c r="HJE62" s="1"/>
      <c r="HJG62" s="1"/>
      <c r="HJI62" s="1"/>
      <c r="HJK62" s="1"/>
      <c r="HJM62" s="1"/>
      <c r="HJO62" s="1"/>
      <c r="HJQ62" s="1"/>
      <c r="HJS62" s="1"/>
      <c r="HJU62" s="1"/>
      <c r="HJW62" s="1"/>
      <c r="HJY62" s="1"/>
      <c r="HKA62" s="1"/>
      <c r="HKC62" s="1"/>
      <c r="HKE62" s="1"/>
      <c r="HKG62" s="1"/>
      <c r="HKI62" s="1"/>
      <c r="HKK62" s="1"/>
      <c r="HKM62" s="1"/>
      <c r="HKO62" s="1"/>
      <c r="HKQ62" s="1"/>
      <c r="HKS62" s="1"/>
      <c r="HKU62" s="1"/>
      <c r="HKW62" s="1"/>
      <c r="HKY62" s="1"/>
      <c r="HLA62" s="1"/>
      <c r="HLC62" s="1"/>
      <c r="HLE62" s="1"/>
      <c r="HLG62" s="1"/>
      <c r="HLI62" s="1"/>
      <c r="HLK62" s="1"/>
      <c r="HLM62" s="1"/>
      <c r="HLO62" s="1"/>
      <c r="HLQ62" s="1"/>
      <c r="HLS62" s="1"/>
      <c r="HLU62" s="1"/>
      <c r="HLW62" s="1"/>
      <c r="HLY62" s="1"/>
      <c r="HMA62" s="1"/>
      <c r="HMC62" s="1"/>
      <c r="HME62" s="1"/>
      <c r="HMG62" s="1"/>
      <c r="HMI62" s="1"/>
      <c r="HMK62" s="1"/>
      <c r="HMM62" s="1"/>
      <c r="HMO62" s="1"/>
      <c r="HMQ62" s="1"/>
      <c r="HMS62" s="1"/>
      <c r="HMU62" s="1"/>
      <c r="HMW62" s="1"/>
      <c r="HMY62" s="1"/>
      <c r="HNA62" s="1"/>
      <c r="HNC62" s="1"/>
      <c r="HNE62" s="1"/>
      <c r="HNG62" s="1"/>
      <c r="HNI62" s="1"/>
      <c r="HNK62" s="1"/>
      <c r="HNM62" s="1"/>
      <c r="HNO62" s="1"/>
      <c r="HNQ62" s="1"/>
      <c r="HNS62" s="1"/>
      <c r="HNU62" s="1"/>
      <c r="HNW62" s="1"/>
      <c r="HNY62" s="1"/>
      <c r="HOA62" s="1"/>
      <c r="HOC62" s="1"/>
      <c r="HOE62" s="1"/>
      <c r="HOG62" s="1"/>
      <c r="HOI62" s="1"/>
      <c r="HOK62" s="1"/>
      <c r="HOM62" s="1"/>
      <c r="HOO62" s="1"/>
      <c r="HOQ62" s="1"/>
      <c r="HOS62" s="1"/>
      <c r="HOU62" s="1"/>
      <c r="HOW62" s="1"/>
      <c r="HOY62" s="1"/>
      <c r="HPA62" s="1"/>
      <c r="HPC62" s="1"/>
      <c r="HPE62" s="1"/>
      <c r="HPG62" s="1"/>
      <c r="HPI62" s="1"/>
      <c r="HPK62" s="1"/>
      <c r="HPM62" s="1"/>
      <c r="HPO62" s="1"/>
      <c r="HPQ62" s="1"/>
      <c r="HPS62" s="1"/>
      <c r="HPU62" s="1"/>
      <c r="HPW62" s="1"/>
      <c r="HPY62" s="1"/>
      <c r="HQA62" s="1"/>
      <c r="HQC62" s="1"/>
      <c r="HQE62" s="1"/>
      <c r="HQG62" s="1"/>
      <c r="HQI62" s="1"/>
      <c r="HQK62" s="1"/>
      <c r="HQM62" s="1"/>
      <c r="HQO62" s="1"/>
      <c r="HQQ62" s="1"/>
      <c r="HQS62" s="1"/>
      <c r="HQU62" s="1"/>
      <c r="HQW62" s="1"/>
      <c r="HQY62" s="1"/>
      <c r="HRA62" s="1"/>
      <c r="HRC62" s="1"/>
      <c r="HRE62" s="1"/>
      <c r="HRG62" s="1"/>
      <c r="HRI62" s="1"/>
      <c r="HRK62" s="1"/>
      <c r="HRM62" s="1"/>
      <c r="HRO62" s="1"/>
      <c r="HRQ62" s="1"/>
      <c r="HRS62" s="1"/>
      <c r="HRU62" s="1"/>
      <c r="HRW62" s="1"/>
      <c r="HRY62" s="1"/>
      <c r="HSA62" s="1"/>
      <c r="HSC62" s="1"/>
      <c r="HSE62" s="1"/>
      <c r="HSG62" s="1"/>
      <c r="HSI62" s="1"/>
      <c r="HSK62" s="1"/>
      <c r="HSM62" s="1"/>
      <c r="HSO62" s="1"/>
      <c r="HSQ62" s="1"/>
      <c r="HSS62" s="1"/>
      <c r="HSU62" s="1"/>
      <c r="HSW62" s="1"/>
      <c r="HSY62" s="1"/>
      <c r="HTA62" s="1"/>
      <c r="HTC62" s="1"/>
      <c r="HTE62" s="1"/>
      <c r="HTG62" s="1"/>
      <c r="HTI62" s="1"/>
      <c r="HTK62" s="1"/>
      <c r="HTM62" s="1"/>
      <c r="HTO62" s="1"/>
      <c r="HTQ62" s="1"/>
      <c r="HTS62" s="1"/>
      <c r="HTU62" s="1"/>
      <c r="HTW62" s="1"/>
      <c r="HTY62" s="1"/>
      <c r="HUA62" s="1"/>
      <c r="HUC62" s="1"/>
      <c r="HUE62" s="1"/>
      <c r="HUG62" s="1"/>
      <c r="HUI62" s="1"/>
      <c r="HUK62" s="1"/>
      <c r="HUM62" s="1"/>
      <c r="HUO62" s="1"/>
      <c r="HUQ62" s="1"/>
      <c r="HUS62" s="1"/>
      <c r="HUU62" s="1"/>
      <c r="HUW62" s="1"/>
      <c r="HUY62" s="1"/>
      <c r="HVA62" s="1"/>
      <c r="HVC62" s="1"/>
      <c r="HVE62" s="1"/>
      <c r="HVG62" s="1"/>
      <c r="HVI62" s="1"/>
      <c r="HVK62" s="1"/>
      <c r="HVM62" s="1"/>
      <c r="HVO62" s="1"/>
      <c r="HVQ62" s="1"/>
      <c r="HVS62" s="1"/>
      <c r="HVU62" s="1"/>
      <c r="HVW62" s="1"/>
      <c r="HVY62" s="1"/>
      <c r="HWA62" s="1"/>
      <c r="HWC62" s="1"/>
      <c r="HWE62" s="1"/>
      <c r="HWG62" s="1"/>
      <c r="HWI62" s="1"/>
      <c r="HWK62" s="1"/>
      <c r="HWM62" s="1"/>
      <c r="HWO62" s="1"/>
      <c r="HWQ62" s="1"/>
      <c r="HWS62" s="1"/>
      <c r="HWU62" s="1"/>
      <c r="HWW62" s="1"/>
      <c r="HWY62" s="1"/>
      <c r="HXA62" s="1"/>
      <c r="HXC62" s="1"/>
      <c r="HXE62" s="1"/>
      <c r="HXG62" s="1"/>
      <c r="HXI62" s="1"/>
      <c r="HXK62" s="1"/>
      <c r="HXM62" s="1"/>
      <c r="HXO62" s="1"/>
      <c r="HXQ62" s="1"/>
      <c r="HXS62" s="1"/>
      <c r="HXU62" s="1"/>
      <c r="HXW62" s="1"/>
      <c r="HXY62" s="1"/>
      <c r="HYA62" s="1"/>
      <c r="HYC62" s="1"/>
      <c r="HYE62" s="1"/>
      <c r="HYG62" s="1"/>
      <c r="HYI62" s="1"/>
      <c r="HYK62" s="1"/>
      <c r="HYM62" s="1"/>
      <c r="HYO62" s="1"/>
      <c r="HYQ62" s="1"/>
      <c r="HYS62" s="1"/>
      <c r="HYU62" s="1"/>
      <c r="HYW62" s="1"/>
      <c r="HYY62" s="1"/>
      <c r="HZA62" s="1"/>
      <c r="HZC62" s="1"/>
      <c r="HZE62" s="1"/>
      <c r="HZG62" s="1"/>
      <c r="HZI62" s="1"/>
      <c r="HZK62" s="1"/>
      <c r="HZM62" s="1"/>
      <c r="HZO62" s="1"/>
      <c r="HZQ62" s="1"/>
      <c r="HZS62" s="1"/>
      <c r="HZU62" s="1"/>
      <c r="HZW62" s="1"/>
      <c r="HZY62" s="1"/>
      <c r="IAA62" s="1"/>
      <c r="IAC62" s="1"/>
      <c r="IAE62" s="1"/>
      <c r="IAG62" s="1"/>
      <c r="IAI62" s="1"/>
      <c r="IAK62" s="1"/>
      <c r="IAM62" s="1"/>
      <c r="IAO62" s="1"/>
      <c r="IAQ62" s="1"/>
      <c r="IAS62" s="1"/>
      <c r="IAU62" s="1"/>
      <c r="IAW62" s="1"/>
      <c r="IAY62" s="1"/>
      <c r="IBA62" s="1"/>
      <c r="IBC62" s="1"/>
      <c r="IBE62" s="1"/>
      <c r="IBG62" s="1"/>
      <c r="IBI62" s="1"/>
      <c r="IBK62" s="1"/>
      <c r="IBM62" s="1"/>
      <c r="IBO62" s="1"/>
      <c r="IBQ62" s="1"/>
      <c r="IBS62" s="1"/>
      <c r="IBU62" s="1"/>
      <c r="IBW62" s="1"/>
      <c r="IBY62" s="1"/>
      <c r="ICA62" s="1"/>
      <c r="ICC62" s="1"/>
      <c r="ICE62" s="1"/>
      <c r="ICG62" s="1"/>
      <c r="ICI62" s="1"/>
      <c r="ICK62" s="1"/>
      <c r="ICM62" s="1"/>
      <c r="ICO62" s="1"/>
      <c r="ICQ62" s="1"/>
      <c r="ICS62" s="1"/>
      <c r="ICU62" s="1"/>
      <c r="ICW62" s="1"/>
      <c r="ICY62" s="1"/>
      <c r="IDA62" s="1"/>
      <c r="IDC62" s="1"/>
      <c r="IDE62" s="1"/>
      <c r="IDG62" s="1"/>
      <c r="IDI62" s="1"/>
      <c r="IDK62" s="1"/>
      <c r="IDM62" s="1"/>
      <c r="IDO62" s="1"/>
      <c r="IDQ62" s="1"/>
      <c r="IDS62" s="1"/>
      <c r="IDU62" s="1"/>
      <c r="IDW62" s="1"/>
      <c r="IDY62" s="1"/>
      <c r="IEA62" s="1"/>
      <c r="IEC62" s="1"/>
      <c r="IEE62" s="1"/>
      <c r="IEG62" s="1"/>
      <c r="IEI62" s="1"/>
      <c r="IEK62" s="1"/>
      <c r="IEM62" s="1"/>
      <c r="IEO62" s="1"/>
      <c r="IEQ62" s="1"/>
      <c r="IES62" s="1"/>
      <c r="IEU62" s="1"/>
      <c r="IEW62" s="1"/>
      <c r="IEY62" s="1"/>
      <c r="IFA62" s="1"/>
      <c r="IFC62" s="1"/>
      <c r="IFE62" s="1"/>
      <c r="IFG62" s="1"/>
      <c r="IFI62" s="1"/>
      <c r="IFK62" s="1"/>
      <c r="IFM62" s="1"/>
      <c r="IFO62" s="1"/>
      <c r="IFQ62" s="1"/>
      <c r="IFS62" s="1"/>
      <c r="IFU62" s="1"/>
      <c r="IFW62" s="1"/>
      <c r="IFY62" s="1"/>
      <c r="IGA62" s="1"/>
      <c r="IGC62" s="1"/>
      <c r="IGE62" s="1"/>
      <c r="IGG62" s="1"/>
      <c r="IGI62" s="1"/>
      <c r="IGK62" s="1"/>
      <c r="IGM62" s="1"/>
      <c r="IGO62" s="1"/>
      <c r="IGQ62" s="1"/>
      <c r="IGS62" s="1"/>
      <c r="IGU62" s="1"/>
      <c r="IGW62" s="1"/>
      <c r="IGY62" s="1"/>
      <c r="IHA62" s="1"/>
      <c r="IHC62" s="1"/>
      <c r="IHE62" s="1"/>
      <c r="IHG62" s="1"/>
      <c r="IHI62" s="1"/>
      <c r="IHK62" s="1"/>
      <c r="IHM62" s="1"/>
      <c r="IHO62" s="1"/>
      <c r="IHQ62" s="1"/>
      <c r="IHS62" s="1"/>
      <c r="IHU62" s="1"/>
      <c r="IHW62" s="1"/>
      <c r="IHY62" s="1"/>
      <c r="IIA62" s="1"/>
      <c r="IIC62" s="1"/>
      <c r="IIE62" s="1"/>
      <c r="IIG62" s="1"/>
      <c r="III62" s="1"/>
      <c r="IIK62" s="1"/>
      <c r="IIM62" s="1"/>
      <c r="IIO62" s="1"/>
      <c r="IIQ62" s="1"/>
      <c r="IIS62" s="1"/>
      <c r="IIU62" s="1"/>
      <c r="IIW62" s="1"/>
      <c r="IIY62" s="1"/>
      <c r="IJA62" s="1"/>
      <c r="IJC62" s="1"/>
      <c r="IJE62" s="1"/>
      <c r="IJG62" s="1"/>
      <c r="IJI62" s="1"/>
      <c r="IJK62" s="1"/>
      <c r="IJM62" s="1"/>
      <c r="IJO62" s="1"/>
      <c r="IJQ62" s="1"/>
      <c r="IJS62" s="1"/>
      <c r="IJU62" s="1"/>
      <c r="IJW62" s="1"/>
      <c r="IJY62" s="1"/>
      <c r="IKA62" s="1"/>
      <c r="IKC62" s="1"/>
      <c r="IKE62" s="1"/>
      <c r="IKG62" s="1"/>
      <c r="IKI62" s="1"/>
      <c r="IKK62" s="1"/>
      <c r="IKM62" s="1"/>
      <c r="IKO62" s="1"/>
      <c r="IKQ62" s="1"/>
      <c r="IKS62" s="1"/>
      <c r="IKU62" s="1"/>
      <c r="IKW62" s="1"/>
      <c r="IKY62" s="1"/>
      <c r="ILA62" s="1"/>
      <c r="ILC62" s="1"/>
      <c r="ILE62" s="1"/>
      <c r="ILG62" s="1"/>
      <c r="ILI62" s="1"/>
      <c r="ILK62" s="1"/>
      <c r="ILM62" s="1"/>
      <c r="ILO62" s="1"/>
      <c r="ILQ62" s="1"/>
      <c r="ILS62" s="1"/>
      <c r="ILU62" s="1"/>
      <c r="ILW62" s="1"/>
      <c r="ILY62" s="1"/>
      <c r="IMA62" s="1"/>
      <c r="IMC62" s="1"/>
      <c r="IME62" s="1"/>
      <c r="IMG62" s="1"/>
      <c r="IMI62" s="1"/>
      <c r="IMK62" s="1"/>
      <c r="IMM62" s="1"/>
      <c r="IMO62" s="1"/>
      <c r="IMQ62" s="1"/>
      <c r="IMS62" s="1"/>
      <c r="IMU62" s="1"/>
      <c r="IMW62" s="1"/>
      <c r="IMY62" s="1"/>
      <c r="INA62" s="1"/>
      <c r="INC62" s="1"/>
      <c r="INE62" s="1"/>
      <c r="ING62" s="1"/>
      <c r="INI62" s="1"/>
      <c r="INK62" s="1"/>
      <c r="INM62" s="1"/>
      <c r="INO62" s="1"/>
      <c r="INQ62" s="1"/>
      <c r="INS62" s="1"/>
      <c r="INU62" s="1"/>
      <c r="INW62" s="1"/>
      <c r="INY62" s="1"/>
      <c r="IOA62" s="1"/>
      <c r="IOC62" s="1"/>
      <c r="IOE62" s="1"/>
      <c r="IOG62" s="1"/>
      <c r="IOI62" s="1"/>
      <c r="IOK62" s="1"/>
      <c r="IOM62" s="1"/>
      <c r="IOO62" s="1"/>
      <c r="IOQ62" s="1"/>
      <c r="IOS62" s="1"/>
      <c r="IOU62" s="1"/>
      <c r="IOW62" s="1"/>
      <c r="IOY62" s="1"/>
      <c r="IPA62" s="1"/>
      <c r="IPC62" s="1"/>
      <c r="IPE62" s="1"/>
      <c r="IPG62" s="1"/>
      <c r="IPI62" s="1"/>
      <c r="IPK62" s="1"/>
      <c r="IPM62" s="1"/>
      <c r="IPO62" s="1"/>
      <c r="IPQ62" s="1"/>
      <c r="IPS62" s="1"/>
      <c r="IPU62" s="1"/>
      <c r="IPW62" s="1"/>
      <c r="IPY62" s="1"/>
      <c r="IQA62" s="1"/>
      <c r="IQC62" s="1"/>
      <c r="IQE62" s="1"/>
      <c r="IQG62" s="1"/>
      <c r="IQI62" s="1"/>
      <c r="IQK62" s="1"/>
      <c r="IQM62" s="1"/>
      <c r="IQO62" s="1"/>
      <c r="IQQ62" s="1"/>
      <c r="IQS62" s="1"/>
      <c r="IQU62" s="1"/>
      <c r="IQW62" s="1"/>
      <c r="IQY62" s="1"/>
      <c r="IRA62" s="1"/>
      <c r="IRC62" s="1"/>
      <c r="IRE62" s="1"/>
      <c r="IRG62" s="1"/>
      <c r="IRI62" s="1"/>
      <c r="IRK62" s="1"/>
      <c r="IRM62" s="1"/>
      <c r="IRO62" s="1"/>
      <c r="IRQ62" s="1"/>
      <c r="IRS62" s="1"/>
      <c r="IRU62" s="1"/>
      <c r="IRW62" s="1"/>
      <c r="IRY62" s="1"/>
      <c r="ISA62" s="1"/>
      <c r="ISC62" s="1"/>
      <c r="ISE62" s="1"/>
      <c r="ISG62" s="1"/>
      <c r="ISI62" s="1"/>
      <c r="ISK62" s="1"/>
      <c r="ISM62" s="1"/>
      <c r="ISO62" s="1"/>
      <c r="ISQ62" s="1"/>
      <c r="ISS62" s="1"/>
      <c r="ISU62" s="1"/>
      <c r="ISW62" s="1"/>
      <c r="ISY62" s="1"/>
      <c r="ITA62" s="1"/>
      <c r="ITC62" s="1"/>
      <c r="ITE62" s="1"/>
      <c r="ITG62" s="1"/>
      <c r="ITI62" s="1"/>
      <c r="ITK62" s="1"/>
      <c r="ITM62" s="1"/>
      <c r="ITO62" s="1"/>
      <c r="ITQ62" s="1"/>
      <c r="ITS62" s="1"/>
      <c r="ITU62" s="1"/>
      <c r="ITW62" s="1"/>
      <c r="ITY62" s="1"/>
      <c r="IUA62" s="1"/>
      <c r="IUC62" s="1"/>
      <c r="IUE62" s="1"/>
      <c r="IUG62" s="1"/>
      <c r="IUI62" s="1"/>
      <c r="IUK62" s="1"/>
      <c r="IUM62" s="1"/>
      <c r="IUO62" s="1"/>
      <c r="IUQ62" s="1"/>
      <c r="IUS62" s="1"/>
      <c r="IUU62" s="1"/>
      <c r="IUW62" s="1"/>
      <c r="IUY62" s="1"/>
      <c r="IVA62" s="1"/>
      <c r="IVC62" s="1"/>
      <c r="IVE62" s="1"/>
      <c r="IVG62" s="1"/>
      <c r="IVI62" s="1"/>
      <c r="IVK62" s="1"/>
      <c r="IVM62" s="1"/>
      <c r="IVO62" s="1"/>
      <c r="IVQ62" s="1"/>
      <c r="IVS62" s="1"/>
      <c r="IVU62" s="1"/>
      <c r="IVW62" s="1"/>
      <c r="IVY62" s="1"/>
      <c r="IWA62" s="1"/>
      <c r="IWC62" s="1"/>
      <c r="IWE62" s="1"/>
      <c r="IWG62" s="1"/>
      <c r="IWI62" s="1"/>
      <c r="IWK62" s="1"/>
      <c r="IWM62" s="1"/>
      <c r="IWO62" s="1"/>
      <c r="IWQ62" s="1"/>
      <c r="IWS62" s="1"/>
      <c r="IWU62" s="1"/>
      <c r="IWW62" s="1"/>
      <c r="IWY62" s="1"/>
      <c r="IXA62" s="1"/>
      <c r="IXC62" s="1"/>
      <c r="IXE62" s="1"/>
      <c r="IXG62" s="1"/>
      <c r="IXI62" s="1"/>
      <c r="IXK62" s="1"/>
      <c r="IXM62" s="1"/>
      <c r="IXO62" s="1"/>
      <c r="IXQ62" s="1"/>
      <c r="IXS62" s="1"/>
      <c r="IXU62" s="1"/>
      <c r="IXW62" s="1"/>
      <c r="IXY62" s="1"/>
      <c r="IYA62" s="1"/>
      <c r="IYC62" s="1"/>
      <c r="IYE62" s="1"/>
      <c r="IYG62" s="1"/>
      <c r="IYI62" s="1"/>
      <c r="IYK62" s="1"/>
      <c r="IYM62" s="1"/>
      <c r="IYO62" s="1"/>
      <c r="IYQ62" s="1"/>
      <c r="IYS62" s="1"/>
      <c r="IYU62" s="1"/>
      <c r="IYW62" s="1"/>
      <c r="IYY62" s="1"/>
      <c r="IZA62" s="1"/>
      <c r="IZC62" s="1"/>
      <c r="IZE62" s="1"/>
      <c r="IZG62" s="1"/>
      <c r="IZI62" s="1"/>
      <c r="IZK62" s="1"/>
      <c r="IZM62" s="1"/>
      <c r="IZO62" s="1"/>
      <c r="IZQ62" s="1"/>
      <c r="IZS62" s="1"/>
      <c r="IZU62" s="1"/>
      <c r="IZW62" s="1"/>
      <c r="IZY62" s="1"/>
      <c r="JAA62" s="1"/>
      <c r="JAC62" s="1"/>
      <c r="JAE62" s="1"/>
      <c r="JAG62" s="1"/>
      <c r="JAI62" s="1"/>
      <c r="JAK62" s="1"/>
      <c r="JAM62" s="1"/>
      <c r="JAO62" s="1"/>
      <c r="JAQ62" s="1"/>
      <c r="JAS62" s="1"/>
      <c r="JAU62" s="1"/>
      <c r="JAW62" s="1"/>
      <c r="JAY62" s="1"/>
      <c r="JBA62" s="1"/>
      <c r="JBC62" s="1"/>
      <c r="JBE62" s="1"/>
      <c r="JBG62" s="1"/>
      <c r="JBI62" s="1"/>
      <c r="JBK62" s="1"/>
      <c r="JBM62" s="1"/>
      <c r="JBO62" s="1"/>
      <c r="JBQ62" s="1"/>
      <c r="JBS62" s="1"/>
      <c r="JBU62" s="1"/>
      <c r="JBW62" s="1"/>
      <c r="JBY62" s="1"/>
      <c r="JCA62" s="1"/>
      <c r="JCC62" s="1"/>
      <c r="JCE62" s="1"/>
      <c r="JCG62" s="1"/>
      <c r="JCI62" s="1"/>
      <c r="JCK62" s="1"/>
      <c r="JCM62" s="1"/>
      <c r="JCO62" s="1"/>
      <c r="JCQ62" s="1"/>
      <c r="JCS62" s="1"/>
      <c r="JCU62" s="1"/>
      <c r="JCW62" s="1"/>
      <c r="JCY62" s="1"/>
      <c r="JDA62" s="1"/>
      <c r="JDC62" s="1"/>
      <c r="JDE62" s="1"/>
      <c r="JDG62" s="1"/>
      <c r="JDI62" s="1"/>
      <c r="JDK62" s="1"/>
      <c r="JDM62" s="1"/>
      <c r="JDO62" s="1"/>
      <c r="JDQ62" s="1"/>
      <c r="JDS62" s="1"/>
      <c r="JDU62" s="1"/>
      <c r="JDW62" s="1"/>
      <c r="JDY62" s="1"/>
      <c r="JEA62" s="1"/>
      <c r="JEC62" s="1"/>
      <c r="JEE62" s="1"/>
      <c r="JEG62" s="1"/>
      <c r="JEI62" s="1"/>
      <c r="JEK62" s="1"/>
      <c r="JEM62" s="1"/>
      <c r="JEO62" s="1"/>
      <c r="JEQ62" s="1"/>
      <c r="JES62" s="1"/>
      <c r="JEU62" s="1"/>
      <c r="JEW62" s="1"/>
      <c r="JEY62" s="1"/>
      <c r="JFA62" s="1"/>
      <c r="JFC62" s="1"/>
      <c r="JFE62" s="1"/>
      <c r="JFG62" s="1"/>
      <c r="JFI62" s="1"/>
      <c r="JFK62" s="1"/>
      <c r="JFM62" s="1"/>
      <c r="JFO62" s="1"/>
      <c r="JFQ62" s="1"/>
      <c r="JFS62" s="1"/>
      <c r="JFU62" s="1"/>
      <c r="JFW62" s="1"/>
      <c r="JFY62" s="1"/>
      <c r="JGA62" s="1"/>
      <c r="JGC62" s="1"/>
      <c r="JGE62" s="1"/>
      <c r="JGG62" s="1"/>
      <c r="JGI62" s="1"/>
      <c r="JGK62" s="1"/>
      <c r="JGM62" s="1"/>
      <c r="JGO62" s="1"/>
      <c r="JGQ62" s="1"/>
      <c r="JGS62" s="1"/>
      <c r="JGU62" s="1"/>
      <c r="JGW62" s="1"/>
      <c r="JGY62" s="1"/>
      <c r="JHA62" s="1"/>
      <c r="JHC62" s="1"/>
      <c r="JHE62" s="1"/>
      <c r="JHG62" s="1"/>
      <c r="JHI62" s="1"/>
      <c r="JHK62" s="1"/>
      <c r="JHM62" s="1"/>
      <c r="JHO62" s="1"/>
      <c r="JHQ62" s="1"/>
      <c r="JHS62" s="1"/>
      <c r="JHU62" s="1"/>
      <c r="JHW62" s="1"/>
      <c r="JHY62" s="1"/>
      <c r="JIA62" s="1"/>
      <c r="JIC62" s="1"/>
      <c r="JIE62" s="1"/>
      <c r="JIG62" s="1"/>
      <c r="JII62" s="1"/>
      <c r="JIK62" s="1"/>
      <c r="JIM62" s="1"/>
      <c r="JIO62" s="1"/>
      <c r="JIQ62" s="1"/>
      <c r="JIS62" s="1"/>
      <c r="JIU62" s="1"/>
      <c r="JIW62" s="1"/>
      <c r="JIY62" s="1"/>
      <c r="JJA62" s="1"/>
      <c r="JJC62" s="1"/>
      <c r="JJE62" s="1"/>
      <c r="JJG62" s="1"/>
      <c r="JJI62" s="1"/>
      <c r="JJK62" s="1"/>
      <c r="JJM62" s="1"/>
      <c r="JJO62" s="1"/>
      <c r="JJQ62" s="1"/>
      <c r="JJS62" s="1"/>
      <c r="JJU62" s="1"/>
      <c r="JJW62" s="1"/>
      <c r="JJY62" s="1"/>
      <c r="JKA62" s="1"/>
      <c r="JKC62" s="1"/>
      <c r="JKE62" s="1"/>
      <c r="JKG62" s="1"/>
      <c r="JKI62" s="1"/>
      <c r="JKK62" s="1"/>
      <c r="JKM62" s="1"/>
      <c r="JKO62" s="1"/>
      <c r="JKQ62" s="1"/>
      <c r="JKS62" s="1"/>
      <c r="JKU62" s="1"/>
      <c r="JKW62" s="1"/>
      <c r="JKY62" s="1"/>
      <c r="JLA62" s="1"/>
      <c r="JLC62" s="1"/>
      <c r="JLE62" s="1"/>
      <c r="JLG62" s="1"/>
      <c r="JLI62" s="1"/>
      <c r="JLK62" s="1"/>
      <c r="JLM62" s="1"/>
      <c r="JLO62" s="1"/>
      <c r="JLQ62" s="1"/>
      <c r="JLS62" s="1"/>
      <c r="JLU62" s="1"/>
      <c r="JLW62" s="1"/>
      <c r="JLY62" s="1"/>
      <c r="JMA62" s="1"/>
      <c r="JMC62" s="1"/>
      <c r="JME62" s="1"/>
      <c r="JMG62" s="1"/>
      <c r="JMI62" s="1"/>
      <c r="JMK62" s="1"/>
      <c r="JMM62" s="1"/>
      <c r="JMO62" s="1"/>
      <c r="JMQ62" s="1"/>
      <c r="JMS62" s="1"/>
      <c r="JMU62" s="1"/>
      <c r="JMW62" s="1"/>
      <c r="JMY62" s="1"/>
      <c r="JNA62" s="1"/>
      <c r="JNC62" s="1"/>
      <c r="JNE62" s="1"/>
      <c r="JNG62" s="1"/>
      <c r="JNI62" s="1"/>
      <c r="JNK62" s="1"/>
      <c r="JNM62" s="1"/>
      <c r="JNO62" s="1"/>
      <c r="JNQ62" s="1"/>
      <c r="JNS62" s="1"/>
      <c r="JNU62" s="1"/>
      <c r="JNW62" s="1"/>
      <c r="JNY62" s="1"/>
      <c r="JOA62" s="1"/>
      <c r="JOC62" s="1"/>
      <c r="JOE62" s="1"/>
      <c r="JOG62" s="1"/>
      <c r="JOI62" s="1"/>
      <c r="JOK62" s="1"/>
      <c r="JOM62" s="1"/>
      <c r="JOO62" s="1"/>
      <c r="JOQ62" s="1"/>
      <c r="JOS62" s="1"/>
      <c r="JOU62" s="1"/>
      <c r="JOW62" s="1"/>
      <c r="JOY62" s="1"/>
      <c r="JPA62" s="1"/>
      <c r="JPC62" s="1"/>
      <c r="JPE62" s="1"/>
      <c r="JPG62" s="1"/>
      <c r="JPI62" s="1"/>
      <c r="JPK62" s="1"/>
      <c r="JPM62" s="1"/>
      <c r="JPO62" s="1"/>
      <c r="JPQ62" s="1"/>
      <c r="JPS62" s="1"/>
      <c r="JPU62" s="1"/>
      <c r="JPW62" s="1"/>
      <c r="JPY62" s="1"/>
      <c r="JQA62" s="1"/>
      <c r="JQC62" s="1"/>
      <c r="JQE62" s="1"/>
      <c r="JQG62" s="1"/>
      <c r="JQI62" s="1"/>
      <c r="JQK62" s="1"/>
      <c r="JQM62" s="1"/>
      <c r="JQO62" s="1"/>
      <c r="JQQ62" s="1"/>
      <c r="JQS62" s="1"/>
      <c r="JQU62" s="1"/>
      <c r="JQW62" s="1"/>
      <c r="JQY62" s="1"/>
      <c r="JRA62" s="1"/>
      <c r="JRC62" s="1"/>
      <c r="JRE62" s="1"/>
      <c r="JRG62" s="1"/>
      <c r="JRI62" s="1"/>
      <c r="JRK62" s="1"/>
      <c r="JRM62" s="1"/>
      <c r="JRO62" s="1"/>
      <c r="JRQ62" s="1"/>
      <c r="JRS62" s="1"/>
      <c r="JRU62" s="1"/>
      <c r="JRW62" s="1"/>
      <c r="JRY62" s="1"/>
      <c r="JSA62" s="1"/>
      <c r="JSC62" s="1"/>
      <c r="JSE62" s="1"/>
      <c r="JSG62" s="1"/>
      <c r="JSI62" s="1"/>
      <c r="JSK62" s="1"/>
      <c r="JSM62" s="1"/>
      <c r="JSO62" s="1"/>
      <c r="JSQ62" s="1"/>
      <c r="JSS62" s="1"/>
      <c r="JSU62" s="1"/>
      <c r="JSW62" s="1"/>
      <c r="JSY62" s="1"/>
      <c r="JTA62" s="1"/>
      <c r="JTC62" s="1"/>
      <c r="JTE62" s="1"/>
      <c r="JTG62" s="1"/>
      <c r="JTI62" s="1"/>
      <c r="JTK62" s="1"/>
      <c r="JTM62" s="1"/>
      <c r="JTO62" s="1"/>
      <c r="JTQ62" s="1"/>
      <c r="JTS62" s="1"/>
      <c r="JTU62" s="1"/>
      <c r="JTW62" s="1"/>
      <c r="JTY62" s="1"/>
      <c r="JUA62" s="1"/>
      <c r="JUC62" s="1"/>
      <c r="JUE62" s="1"/>
      <c r="JUG62" s="1"/>
      <c r="JUI62" s="1"/>
      <c r="JUK62" s="1"/>
      <c r="JUM62" s="1"/>
      <c r="JUO62" s="1"/>
      <c r="JUQ62" s="1"/>
      <c r="JUS62" s="1"/>
      <c r="JUU62" s="1"/>
      <c r="JUW62" s="1"/>
      <c r="JUY62" s="1"/>
      <c r="JVA62" s="1"/>
      <c r="JVC62" s="1"/>
      <c r="JVE62" s="1"/>
      <c r="JVG62" s="1"/>
      <c r="JVI62" s="1"/>
      <c r="JVK62" s="1"/>
      <c r="JVM62" s="1"/>
      <c r="JVO62" s="1"/>
      <c r="JVQ62" s="1"/>
      <c r="JVS62" s="1"/>
      <c r="JVU62" s="1"/>
      <c r="JVW62" s="1"/>
      <c r="JVY62" s="1"/>
      <c r="JWA62" s="1"/>
      <c r="JWC62" s="1"/>
      <c r="JWE62" s="1"/>
      <c r="JWG62" s="1"/>
      <c r="JWI62" s="1"/>
      <c r="JWK62" s="1"/>
      <c r="JWM62" s="1"/>
      <c r="JWO62" s="1"/>
      <c r="JWQ62" s="1"/>
      <c r="JWS62" s="1"/>
      <c r="JWU62" s="1"/>
      <c r="JWW62" s="1"/>
      <c r="JWY62" s="1"/>
      <c r="JXA62" s="1"/>
      <c r="JXC62" s="1"/>
      <c r="JXE62" s="1"/>
      <c r="JXG62" s="1"/>
      <c r="JXI62" s="1"/>
      <c r="JXK62" s="1"/>
      <c r="JXM62" s="1"/>
      <c r="JXO62" s="1"/>
      <c r="JXQ62" s="1"/>
      <c r="JXS62" s="1"/>
      <c r="JXU62" s="1"/>
      <c r="JXW62" s="1"/>
      <c r="JXY62" s="1"/>
      <c r="JYA62" s="1"/>
      <c r="JYC62" s="1"/>
      <c r="JYE62" s="1"/>
      <c r="JYG62" s="1"/>
      <c r="JYI62" s="1"/>
      <c r="JYK62" s="1"/>
      <c r="JYM62" s="1"/>
      <c r="JYO62" s="1"/>
      <c r="JYQ62" s="1"/>
      <c r="JYS62" s="1"/>
      <c r="JYU62" s="1"/>
      <c r="JYW62" s="1"/>
      <c r="JYY62" s="1"/>
      <c r="JZA62" s="1"/>
      <c r="JZC62" s="1"/>
      <c r="JZE62" s="1"/>
      <c r="JZG62" s="1"/>
      <c r="JZI62" s="1"/>
      <c r="JZK62" s="1"/>
      <c r="JZM62" s="1"/>
      <c r="JZO62" s="1"/>
      <c r="JZQ62" s="1"/>
      <c r="JZS62" s="1"/>
      <c r="JZU62" s="1"/>
      <c r="JZW62" s="1"/>
      <c r="JZY62" s="1"/>
      <c r="KAA62" s="1"/>
      <c r="KAC62" s="1"/>
      <c r="KAE62" s="1"/>
      <c r="KAG62" s="1"/>
      <c r="KAI62" s="1"/>
      <c r="KAK62" s="1"/>
      <c r="KAM62" s="1"/>
      <c r="KAO62" s="1"/>
      <c r="KAQ62" s="1"/>
      <c r="KAS62" s="1"/>
      <c r="KAU62" s="1"/>
      <c r="KAW62" s="1"/>
      <c r="KAY62" s="1"/>
      <c r="KBA62" s="1"/>
      <c r="KBC62" s="1"/>
      <c r="KBE62" s="1"/>
      <c r="KBG62" s="1"/>
      <c r="KBI62" s="1"/>
      <c r="KBK62" s="1"/>
      <c r="KBM62" s="1"/>
      <c r="KBO62" s="1"/>
      <c r="KBQ62" s="1"/>
      <c r="KBS62" s="1"/>
      <c r="KBU62" s="1"/>
      <c r="KBW62" s="1"/>
      <c r="KBY62" s="1"/>
      <c r="KCA62" s="1"/>
      <c r="KCC62" s="1"/>
      <c r="KCE62" s="1"/>
      <c r="KCG62" s="1"/>
      <c r="KCI62" s="1"/>
      <c r="KCK62" s="1"/>
      <c r="KCM62" s="1"/>
      <c r="KCO62" s="1"/>
      <c r="KCQ62" s="1"/>
      <c r="KCS62" s="1"/>
      <c r="KCU62" s="1"/>
      <c r="KCW62" s="1"/>
      <c r="KCY62" s="1"/>
      <c r="KDA62" s="1"/>
      <c r="KDC62" s="1"/>
      <c r="KDE62" s="1"/>
      <c r="KDG62" s="1"/>
      <c r="KDI62" s="1"/>
      <c r="KDK62" s="1"/>
      <c r="KDM62" s="1"/>
      <c r="KDO62" s="1"/>
      <c r="KDQ62" s="1"/>
      <c r="KDS62" s="1"/>
      <c r="KDU62" s="1"/>
      <c r="KDW62" s="1"/>
      <c r="KDY62" s="1"/>
      <c r="KEA62" s="1"/>
      <c r="KEC62" s="1"/>
      <c r="KEE62" s="1"/>
      <c r="KEG62" s="1"/>
      <c r="KEI62" s="1"/>
      <c r="KEK62" s="1"/>
      <c r="KEM62" s="1"/>
      <c r="KEO62" s="1"/>
      <c r="KEQ62" s="1"/>
      <c r="KES62" s="1"/>
      <c r="KEU62" s="1"/>
      <c r="KEW62" s="1"/>
      <c r="KEY62" s="1"/>
      <c r="KFA62" s="1"/>
      <c r="KFC62" s="1"/>
      <c r="KFE62" s="1"/>
      <c r="KFG62" s="1"/>
      <c r="KFI62" s="1"/>
      <c r="KFK62" s="1"/>
      <c r="KFM62" s="1"/>
      <c r="KFO62" s="1"/>
      <c r="KFQ62" s="1"/>
      <c r="KFS62" s="1"/>
      <c r="KFU62" s="1"/>
      <c r="KFW62" s="1"/>
      <c r="KFY62" s="1"/>
      <c r="KGA62" s="1"/>
      <c r="KGC62" s="1"/>
      <c r="KGE62" s="1"/>
      <c r="KGG62" s="1"/>
      <c r="KGI62" s="1"/>
      <c r="KGK62" s="1"/>
      <c r="KGM62" s="1"/>
      <c r="KGO62" s="1"/>
      <c r="KGQ62" s="1"/>
      <c r="KGS62" s="1"/>
      <c r="KGU62" s="1"/>
      <c r="KGW62" s="1"/>
      <c r="KGY62" s="1"/>
      <c r="KHA62" s="1"/>
      <c r="KHC62" s="1"/>
      <c r="KHE62" s="1"/>
      <c r="KHG62" s="1"/>
      <c r="KHI62" s="1"/>
      <c r="KHK62" s="1"/>
      <c r="KHM62" s="1"/>
      <c r="KHO62" s="1"/>
      <c r="KHQ62" s="1"/>
      <c r="KHS62" s="1"/>
      <c r="KHU62" s="1"/>
      <c r="KHW62" s="1"/>
      <c r="KHY62" s="1"/>
      <c r="KIA62" s="1"/>
      <c r="KIC62" s="1"/>
      <c r="KIE62" s="1"/>
      <c r="KIG62" s="1"/>
      <c r="KII62" s="1"/>
      <c r="KIK62" s="1"/>
      <c r="KIM62" s="1"/>
      <c r="KIO62" s="1"/>
      <c r="KIQ62" s="1"/>
      <c r="KIS62" s="1"/>
      <c r="KIU62" s="1"/>
      <c r="KIW62" s="1"/>
      <c r="KIY62" s="1"/>
      <c r="KJA62" s="1"/>
      <c r="KJC62" s="1"/>
      <c r="KJE62" s="1"/>
      <c r="KJG62" s="1"/>
      <c r="KJI62" s="1"/>
      <c r="KJK62" s="1"/>
      <c r="KJM62" s="1"/>
      <c r="KJO62" s="1"/>
      <c r="KJQ62" s="1"/>
      <c r="KJS62" s="1"/>
      <c r="KJU62" s="1"/>
      <c r="KJW62" s="1"/>
      <c r="KJY62" s="1"/>
      <c r="KKA62" s="1"/>
      <c r="KKC62" s="1"/>
      <c r="KKE62" s="1"/>
      <c r="KKG62" s="1"/>
      <c r="KKI62" s="1"/>
      <c r="KKK62" s="1"/>
      <c r="KKM62" s="1"/>
      <c r="KKO62" s="1"/>
      <c r="KKQ62" s="1"/>
      <c r="KKS62" s="1"/>
      <c r="KKU62" s="1"/>
      <c r="KKW62" s="1"/>
      <c r="KKY62" s="1"/>
      <c r="KLA62" s="1"/>
      <c r="KLC62" s="1"/>
      <c r="KLE62" s="1"/>
      <c r="KLG62" s="1"/>
      <c r="KLI62" s="1"/>
      <c r="KLK62" s="1"/>
      <c r="KLM62" s="1"/>
      <c r="KLO62" s="1"/>
      <c r="KLQ62" s="1"/>
      <c r="KLS62" s="1"/>
      <c r="KLU62" s="1"/>
      <c r="KLW62" s="1"/>
      <c r="KLY62" s="1"/>
      <c r="KMA62" s="1"/>
      <c r="KMC62" s="1"/>
      <c r="KME62" s="1"/>
      <c r="KMG62" s="1"/>
      <c r="KMI62" s="1"/>
      <c r="KMK62" s="1"/>
      <c r="KMM62" s="1"/>
      <c r="KMO62" s="1"/>
      <c r="KMQ62" s="1"/>
      <c r="KMS62" s="1"/>
      <c r="KMU62" s="1"/>
      <c r="KMW62" s="1"/>
      <c r="KMY62" s="1"/>
      <c r="KNA62" s="1"/>
      <c r="KNC62" s="1"/>
      <c r="KNE62" s="1"/>
      <c r="KNG62" s="1"/>
      <c r="KNI62" s="1"/>
      <c r="KNK62" s="1"/>
      <c r="KNM62" s="1"/>
      <c r="KNO62" s="1"/>
      <c r="KNQ62" s="1"/>
      <c r="KNS62" s="1"/>
      <c r="KNU62" s="1"/>
      <c r="KNW62" s="1"/>
      <c r="KNY62" s="1"/>
      <c r="KOA62" s="1"/>
      <c r="KOC62" s="1"/>
      <c r="KOE62" s="1"/>
      <c r="KOG62" s="1"/>
      <c r="KOI62" s="1"/>
      <c r="KOK62" s="1"/>
      <c r="KOM62" s="1"/>
      <c r="KOO62" s="1"/>
      <c r="KOQ62" s="1"/>
      <c r="KOS62" s="1"/>
      <c r="KOU62" s="1"/>
      <c r="KOW62" s="1"/>
      <c r="KOY62" s="1"/>
      <c r="KPA62" s="1"/>
      <c r="KPC62" s="1"/>
      <c r="KPE62" s="1"/>
      <c r="KPG62" s="1"/>
      <c r="KPI62" s="1"/>
      <c r="KPK62" s="1"/>
      <c r="KPM62" s="1"/>
      <c r="KPO62" s="1"/>
      <c r="KPQ62" s="1"/>
      <c r="KPS62" s="1"/>
      <c r="KPU62" s="1"/>
      <c r="KPW62" s="1"/>
      <c r="KPY62" s="1"/>
      <c r="KQA62" s="1"/>
      <c r="KQC62" s="1"/>
      <c r="KQE62" s="1"/>
      <c r="KQG62" s="1"/>
      <c r="KQI62" s="1"/>
      <c r="KQK62" s="1"/>
      <c r="KQM62" s="1"/>
      <c r="KQO62" s="1"/>
      <c r="KQQ62" s="1"/>
      <c r="KQS62" s="1"/>
      <c r="KQU62" s="1"/>
      <c r="KQW62" s="1"/>
      <c r="KQY62" s="1"/>
      <c r="KRA62" s="1"/>
      <c r="KRC62" s="1"/>
      <c r="KRE62" s="1"/>
      <c r="KRG62" s="1"/>
      <c r="KRI62" s="1"/>
      <c r="KRK62" s="1"/>
      <c r="KRM62" s="1"/>
      <c r="KRO62" s="1"/>
      <c r="KRQ62" s="1"/>
      <c r="KRS62" s="1"/>
      <c r="KRU62" s="1"/>
      <c r="KRW62" s="1"/>
      <c r="KRY62" s="1"/>
      <c r="KSA62" s="1"/>
      <c r="KSC62" s="1"/>
      <c r="KSE62" s="1"/>
      <c r="KSG62" s="1"/>
      <c r="KSI62" s="1"/>
      <c r="KSK62" s="1"/>
      <c r="KSM62" s="1"/>
      <c r="KSO62" s="1"/>
      <c r="KSQ62" s="1"/>
      <c r="KSS62" s="1"/>
      <c r="KSU62" s="1"/>
      <c r="KSW62" s="1"/>
      <c r="KSY62" s="1"/>
      <c r="KTA62" s="1"/>
      <c r="KTC62" s="1"/>
      <c r="KTE62" s="1"/>
      <c r="KTG62" s="1"/>
      <c r="KTI62" s="1"/>
      <c r="KTK62" s="1"/>
      <c r="KTM62" s="1"/>
      <c r="KTO62" s="1"/>
      <c r="KTQ62" s="1"/>
      <c r="KTS62" s="1"/>
      <c r="KTU62" s="1"/>
      <c r="KTW62" s="1"/>
      <c r="KTY62" s="1"/>
      <c r="KUA62" s="1"/>
      <c r="KUC62" s="1"/>
      <c r="KUE62" s="1"/>
      <c r="KUG62" s="1"/>
      <c r="KUI62" s="1"/>
      <c r="KUK62" s="1"/>
      <c r="KUM62" s="1"/>
      <c r="KUO62" s="1"/>
      <c r="KUQ62" s="1"/>
      <c r="KUS62" s="1"/>
      <c r="KUU62" s="1"/>
      <c r="KUW62" s="1"/>
      <c r="KUY62" s="1"/>
      <c r="KVA62" s="1"/>
      <c r="KVC62" s="1"/>
      <c r="KVE62" s="1"/>
      <c r="KVG62" s="1"/>
      <c r="KVI62" s="1"/>
      <c r="KVK62" s="1"/>
      <c r="KVM62" s="1"/>
      <c r="KVO62" s="1"/>
      <c r="KVQ62" s="1"/>
      <c r="KVS62" s="1"/>
      <c r="KVU62" s="1"/>
      <c r="KVW62" s="1"/>
      <c r="KVY62" s="1"/>
      <c r="KWA62" s="1"/>
      <c r="KWC62" s="1"/>
      <c r="KWE62" s="1"/>
      <c r="KWG62" s="1"/>
      <c r="KWI62" s="1"/>
      <c r="KWK62" s="1"/>
      <c r="KWM62" s="1"/>
      <c r="KWO62" s="1"/>
      <c r="KWQ62" s="1"/>
      <c r="KWS62" s="1"/>
      <c r="KWU62" s="1"/>
      <c r="KWW62" s="1"/>
      <c r="KWY62" s="1"/>
      <c r="KXA62" s="1"/>
      <c r="KXC62" s="1"/>
      <c r="KXE62" s="1"/>
      <c r="KXG62" s="1"/>
      <c r="KXI62" s="1"/>
      <c r="KXK62" s="1"/>
      <c r="KXM62" s="1"/>
      <c r="KXO62" s="1"/>
      <c r="KXQ62" s="1"/>
      <c r="KXS62" s="1"/>
      <c r="KXU62" s="1"/>
      <c r="KXW62" s="1"/>
      <c r="KXY62" s="1"/>
      <c r="KYA62" s="1"/>
      <c r="KYC62" s="1"/>
      <c r="KYE62" s="1"/>
      <c r="KYG62" s="1"/>
      <c r="KYI62" s="1"/>
      <c r="KYK62" s="1"/>
      <c r="KYM62" s="1"/>
      <c r="KYO62" s="1"/>
      <c r="KYQ62" s="1"/>
      <c r="KYS62" s="1"/>
      <c r="KYU62" s="1"/>
      <c r="KYW62" s="1"/>
      <c r="KYY62" s="1"/>
      <c r="KZA62" s="1"/>
      <c r="KZC62" s="1"/>
      <c r="KZE62" s="1"/>
      <c r="KZG62" s="1"/>
      <c r="KZI62" s="1"/>
      <c r="KZK62" s="1"/>
      <c r="KZM62" s="1"/>
      <c r="KZO62" s="1"/>
      <c r="KZQ62" s="1"/>
      <c r="KZS62" s="1"/>
      <c r="KZU62" s="1"/>
      <c r="KZW62" s="1"/>
      <c r="KZY62" s="1"/>
      <c r="LAA62" s="1"/>
      <c r="LAC62" s="1"/>
      <c r="LAE62" s="1"/>
      <c r="LAG62" s="1"/>
      <c r="LAI62" s="1"/>
      <c r="LAK62" s="1"/>
      <c r="LAM62" s="1"/>
      <c r="LAO62" s="1"/>
      <c r="LAQ62" s="1"/>
      <c r="LAS62" s="1"/>
      <c r="LAU62" s="1"/>
      <c r="LAW62" s="1"/>
      <c r="LAY62" s="1"/>
      <c r="LBA62" s="1"/>
      <c r="LBC62" s="1"/>
      <c r="LBE62" s="1"/>
      <c r="LBG62" s="1"/>
      <c r="LBI62" s="1"/>
      <c r="LBK62" s="1"/>
      <c r="LBM62" s="1"/>
      <c r="LBO62" s="1"/>
      <c r="LBQ62" s="1"/>
      <c r="LBS62" s="1"/>
      <c r="LBU62" s="1"/>
      <c r="LBW62" s="1"/>
      <c r="LBY62" s="1"/>
      <c r="LCA62" s="1"/>
      <c r="LCC62" s="1"/>
      <c r="LCE62" s="1"/>
      <c r="LCG62" s="1"/>
      <c r="LCI62" s="1"/>
      <c r="LCK62" s="1"/>
      <c r="LCM62" s="1"/>
      <c r="LCO62" s="1"/>
      <c r="LCQ62" s="1"/>
      <c r="LCS62" s="1"/>
      <c r="LCU62" s="1"/>
      <c r="LCW62" s="1"/>
      <c r="LCY62" s="1"/>
      <c r="LDA62" s="1"/>
      <c r="LDC62" s="1"/>
      <c r="LDE62" s="1"/>
      <c r="LDG62" s="1"/>
      <c r="LDI62" s="1"/>
      <c r="LDK62" s="1"/>
      <c r="LDM62" s="1"/>
      <c r="LDO62" s="1"/>
      <c r="LDQ62" s="1"/>
      <c r="LDS62" s="1"/>
      <c r="LDU62" s="1"/>
      <c r="LDW62" s="1"/>
      <c r="LDY62" s="1"/>
      <c r="LEA62" s="1"/>
      <c r="LEC62" s="1"/>
      <c r="LEE62" s="1"/>
      <c r="LEG62" s="1"/>
      <c r="LEI62" s="1"/>
      <c r="LEK62" s="1"/>
      <c r="LEM62" s="1"/>
      <c r="LEO62" s="1"/>
      <c r="LEQ62" s="1"/>
      <c r="LES62" s="1"/>
      <c r="LEU62" s="1"/>
      <c r="LEW62" s="1"/>
      <c r="LEY62" s="1"/>
      <c r="LFA62" s="1"/>
      <c r="LFC62" s="1"/>
      <c r="LFE62" s="1"/>
      <c r="LFG62" s="1"/>
      <c r="LFI62" s="1"/>
      <c r="LFK62" s="1"/>
      <c r="LFM62" s="1"/>
      <c r="LFO62" s="1"/>
      <c r="LFQ62" s="1"/>
      <c r="LFS62" s="1"/>
      <c r="LFU62" s="1"/>
      <c r="LFW62" s="1"/>
      <c r="LFY62" s="1"/>
      <c r="LGA62" s="1"/>
      <c r="LGC62" s="1"/>
      <c r="LGE62" s="1"/>
      <c r="LGG62" s="1"/>
      <c r="LGI62" s="1"/>
      <c r="LGK62" s="1"/>
      <c r="LGM62" s="1"/>
      <c r="LGO62" s="1"/>
      <c r="LGQ62" s="1"/>
      <c r="LGS62" s="1"/>
      <c r="LGU62" s="1"/>
      <c r="LGW62" s="1"/>
      <c r="LGY62" s="1"/>
      <c r="LHA62" s="1"/>
      <c r="LHC62" s="1"/>
      <c r="LHE62" s="1"/>
      <c r="LHG62" s="1"/>
      <c r="LHI62" s="1"/>
      <c r="LHK62" s="1"/>
      <c r="LHM62" s="1"/>
      <c r="LHO62" s="1"/>
      <c r="LHQ62" s="1"/>
      <c r="LHS62" s="1"/>
      <c r="LHU62" s="1"/>
      <c r="LHW62" s="1"/>
      <c r="LHY62" s="1"/>
      <c r="LIA62" s="1"/>
      <c r="LIC62" s="1"/>
      <c r="LIE62" s="1"/>
      <c r="LIG62" s="1"/>
      <c r="LII62" s="1"/>
      <c r="LIK62" s="1"/>
      <c r="LIM62" s="1"/>
      <c r="LIO62" s="1"/>
      <c r="LIQ62" s="1"/>
      <c r="LIS62" s="1"/>
      <c r="LIU62" s="1"/>
      <c r="LIW62" s="1"/>
      <c r="LIY62" s="1"/>
      <c r="LJA62" s="1"/>
      <c r="LJC62" s="1"/>
      <c r="LJE62" s="1"/>
      <c r="LJG62" s="1"/>
      <c r="LJI62" s="1"/>
      <c r="LJK62" s="1"/>
      <c r="LJM62" s="1"/>
      <c r="LJO62" s="1"/>
      <c r="LJQ62" s="1"/>
      <c r="LJS62" s="1"/>
      <c r="LJU62" s="1"/>
      <c r="LJW62" s="1"/>
      <c r="LJY62" s="1"/>
      <c r="LKA62" s="1"/>
      <c r="LKC62" s="1"/>
      <c r="LKE62" s="1"/>
      <c r="LKG62" s="1"/>
      <c r="LKI62" s="1"/>
      <c r="LKK62" s="1"/>
      <c r="LKM62" s="1"/>
      <c r="LKO62" s="1"/>
      <c r="LKQ62" s="1"/>
      <c r="LKS62" s="1"/>
      <c r="LKU62" s="1"/>
      <c r="LKW62" s="1"/>
      <c r="LKY62" s="1"/>
      <c r="LLA62" s="1"/>
      <c r="LLC62" s="1"/>
      <c r="LLE62" s="1"/>
      <c r="LLG62" s="1"/>
      <c r="LLI62" s="1"/>
      <c r="LLK62" s="1"/>
      <c r="LLM62" s="1"/>
      <c r="LLO62" s="1"/>
      <c r="LLQ62" s="1"/>
      <c r="LLS62" s="1"/>
      <c r="LLU62" s="1"/>
      <c r="LLW62" s="1"/>
      <c r="LLY62" s="1"/>
      <c r="LMA62" s="1"/>
      <c r="LMC62" s="1"/>
      <c r="LME62" s="1"/>
      <c r="LMG62" s="1"/>
      <c r="LMI62" s="1"/>
      <c r="LMK62" s="1"/>
      <c r="LMM62" s="1"/>
      <c r="LMO62" s="1"/>
      <c r="LMQ62" s="1"/>
      <c r="LMS62" s="1"/>
      <c r="LMU62" s="1"/>
      <c r="LMW62" s="1"/>
      <c r="LMY62" s="1"/>
      <c r="LNA62" s="1"/>
      <c r="LNC62" s="1"/>
      <c r="LNE62" s="1"/>
      <c r="LNG62" s="1"/>
      <c r="LNI62" s="1"/>
      <c r="LNK62" s="1"/>
      <c r="LNM62" s="1"/>
      <c r="LNO62" s="1"/>
      <c r="LNQ62" s="1"/>
      <c r="LNS62" s="1"/>
      <c r="LNU62" s="1"/>
      <c r="LNW62" s="1"/>
      <c r="LNY62" s="1"/>
      <c r="LOA62" s="1"/>
      <c r="LOC62" s="1"/>
      <c r="LOE62" s="1"/>
      <c r="LOG62" s="1"/>
      <c r="LOI62" s="1"/>
      <c r="LOK62" s="1"/>
      <c r="LOM62" s="1"/>
      <c r="LOO62" s="1"/>
      <c r="LOQ62" s="1"/>
      <c r="LOS62" s="1"/>
      <c r="LOU62" s="1"/>
      <c r="LOW62" s="1"/>
      <c r="LOY62" s="1"/>
      <c r="LPA62" s="1"/>
      <c r="LPC62" s="1"/>
      <c r="LPE62" s="1"/>
      <c r="LPG62" s="1"/>
      <c r="LPI62" s="1"/>
      <c r="LPK62" s="1"/>
      <c r="LPM62" s="1"/>
      <c r="LPO62" s="1"/>
      <c r="LPQ62" s="1"/>
      <c r="LPS62" s="1"/>
      <c r="LPU62" s="1"/>
      <c r="LPW62" s="1"/>
      <c r="LPY62" s="1"/>
      <c r="LQA62" s="1"/>
      <c r="LQC62" s="1"/>
      <c r="LQE62" s="1"/>
      <c r="LQG62" s="1"/>
      <c r="LQI62" s="1"/>
      <c r="LQK62" s="1"/>
      <c r="LQM62" s="1"/>
      <c r="LQO62" s="1"/>
      <c r="LQQ62" s="1"/>
      <c r="LQS62" s="1"/>
      <c r="LQU62" s="1"/>
      <c r="LQW62" s="1"/>
      <c r="LQY62" s="1"/>
      <c r="LRA62" s="1"/>
      <c r="LRC62" s="1"/>
      <c r="LRE62" s="1"/>
      <c r="LRG62" s="1"/>
      <c r="LRI62" s="1"/>
      <c r="LRK62" s="1"/>
      <c r="LRM62" s="1"/>
      <c r="LRO62" s="1"/>
      <c r="LRQ62" s="1"/>
      <c r="LRS62" s="1"/>
      <c r="LRU62" s="1"/>
      <c r="LRW62" s="1"/>
      <c r="LRY62" s="1"/>
      <c r="LSA62" s="1"/>
      <c r="LSC62" s="1"/>
      <c r="LSE62" s="1"/>
      <c r="LSG62" s="1"/>
      <c r="LSI62" s="1"/>
      <c r="LSK62" s="1"/>
      <c r="LSM62" s="1"/>
      <c r="LSO62" s="1"/>
      <c r="LSQ62" s="1"/>
      <c r="LSS62" s="1"/>
      <c r="LSU62" s="1"/>
      <c r="LSW62" s="1"/>
      <c r="LSY62" s="1"/>
      <c r="LTA62" s="1"/>
      <c r="LTC62" s="1"/>
      <c r="LTE62" s="1"/>
      <c r="LTG62" s="1"/>
      <c r="LTI62" s="1"/>
      <c r="LTK62" s="1"/>
      <c r="LTM62" s="1"/>
      <c r="LTO62" s="1"/>
      <c r="LTQ62" s="1"/>
      <c r="LTS62" s="1"/>
      <c r="LTU62" s="1"/>
      <c r="LTW62" s="1"/>
      <c r="LTY62" s="1"/>
      <c r="LUA62" s="1"/>
      <c r="LUC62" s="1"/>
      <c r="LUE62" s="1"/>
      <c r="LUG62" s="1"/>
      <c r="LUI62" s="1"/>
      <c r="LUK62" s="1"/>
      <c r="LUM62" s="1"/>
      <c r="LUO62" s="1"/>
      <c r="LUQ62" s="1"/>
      <c r="LUS62" s="1"/>
      <c r="LUU62" s="1"/>
      <c r="LUW62" s="1"/>
      <c r="LUY62" s="1"/>
      <c r="LVA62" s="1"/>
      <c r="LVC62" s="1"/>
      <c r="LVE62" s="1"/>
      <c r="LVG62" s="1"/>
      <c r="LVI62" s="1"/>
      <c r="LVK62" s="1"/>
      <c r="LVM62" s="1"/>
      <c r="LVO62" s="1"/>
      <c r="LVQ62" s="1"/>
      <c r="LVS62" s="1"/>
      <c r="LVU62" s="1"/>
      <c r="LVW62" s="1"/>
      <c r="LVY62" s="1"/>
      <c r="LWA62" s="1"/>
      <c r="LWC62" s="1"/>
      <c r="LWE62" s="1"/>
      <c r="LWG62" s="1"/>
      <c r="LWI62" s="1"/>
      <c r="LWK62" s="1"/>
      <c r="LWM62" s="1"/>
      <c r="LWO62" s="1"/>
      <c r="LWQ62" s="1"/>
      <c r="LWS62" s="1"/>
      <c r="LWU62" s="1"/>
      <c r="LWW62" s="1"/>
      <c r="LWY62" s="1"/>
      <c r="LXA62" s="1"/>
      <c r="LXC62" s="1"/>
      <c r="LXE62" s="1"/>
      <c r="LXG62" s="1"/>
      <c r="LXI62" s="1"/>
      <c r="LXK62" s="1"/>
      <c r="LXM62" s="1"/>
      <c r="LXO62" s="1"/>
      <c r="LXQ62" s="1"/>
      <c r="LXS62" s="1"/>
      <c r="LXU62" s="1"/>
      <c r="LXW62" s="1"/>
      <c r="LXY62" s="1"/>
      <c r="LYA62" s="1"/>
      <c r="LYC62" s="1"/>
      <c r="LYE62" s="1"/>
      <c r="LYG62" s="1"/>
      <c r="LYI62" s="1"/>
      <c r="LYK62" s="1"/>
      <c r="LYM62" s="1"/>
      <c r="LYO62" s="1"/>
      <c r="LYQ62" s="1"/>
      <c r="LYS62" s="1"/>
      <c r="LYU62" s="1"/>
      <c r="LYW62" s="1"/>
      <c r="LYY62" s="1"/>
      <c r="LZA62" s="1"/>
      <c r="LZC62" s="1"/>
      <c r="LZE62" s="1"/>
      <c r="LZG62" s="1"/>
      <c r="LZI62" s="1"/>
      <c r="LZK62" s="1"/>
      <c r="LZM62" s="1"/>
      <c r="LZO62" s="1"/>
      <c r="LZQ62" s="1"/>
      <c r="LZS62" s="1"/>
      <c r="LZU62" s="1"/>
      <c r="LZW62" s="1"/>
      <c r="LZY62" s="1"/>
      <c r="MAA62" s="1"/>
      <c r="MAC62" s="1"/>
      <c r="MAE62" s="1"/>
      <c r="MAG62" s="1"/>
      <c r="MAI62" s="1"/>
      <c r="MAK62" s="1"/>
      <c r="MAM62" s="1"/>
      <c r="MAO62" s="1"/>
      <c r="MAQ62" s="1"/>
      <c r="MAS62" s="1"/>
      <c r="MAU62" s="1"/>
      <c r="MAW62" s="1"/>
      <c r="MAY62" s="1"/>
      <c r="MBA62" s="1"/>
      <c r="MBC62" s="1"/>
      <c r="MBE62" s="1"/>
      <c r="MBG62" s="1"/>
      <c r="MBI62" s="1"/>
      <c r="MBK62" s="1"/>
      <c r="MBM62" s="1"/>
      <c r="MBO62" s="1"/>
      <c r="MBQ62" s="1"/>
      <c r="MBS62" s="1"/>
      <c r="MBU62" s="1"/>
      <c r="MBW62" s="1"/>
      <c r="MBY62" s="1"/>
      <c r="MCA62" s="1"/>
      <c r="MCC62" s="1"/>
      <c r="MCE62" s="1"/>
      <c r="MCG62" s="1"/>
      <c r="MCI62" s="1"/>
      <c r="MCK62" s="1"/>
      <c r="MCM62" s="1"/>
      <c r="MCO62" s="1"/>
      <c r="MCQ62" s="1"/>
      <c r="MCS62" s="1"/>
      <c r="MCU62" s="1"/>
      <c r="MCW62" s="1"/>
      <c r="MCY62" s="1"/>
      <c r="MDA62" s="1"/>
      <c r="MDC62" s="1"/>
      <c r="MDE62" s="1"/>
      <c r="MDG62" s="1"/>
      <c r="MDI62" s="1"/>
      <c r="MDK62" s="1"/>
      <c r="MDM62" s="1"/>
      <c r="MDO62" s="1"/>
      <c r="MDQ62" s="1"/>
      <c r="MDS62" s="1"/>
      <c r="MDU62" s="1"/>
      <c r="MDW62" s="1"/>
      <c r="MDY62" s="1"/>
      <c r="MEA62" s="1"/>
      <c r="MEC62" s="1"/>
      <c r="MEE62" s="1"/>
      <c r="MEG62" s="1"/>
      <c r="MEI62" s="1"/>
      <c r="MEK62" s="1"/>
      <c r="MEM62" s="1"/>
      <c r="MEO62" s="1"/>
      <c r="MEQ62" s="1"/>
      <c r="MES62" s="1"/>
      <c r="MEU62" s="1"/>
      <c r="MEW62" s="1"/>
      <c r="MEY62" s="1"/>
      <c r="MFA62" s="1"/>
      <c r="MFC62" s="1"/>
      <c r="MFE62" s="1"/>
      <c r="MFG62" s="1"/>
      <c r="MFI62" s="1"/>
      <c r="MFK62" s="1"/>
      <c r="MFM62" s="1"/>
      <c r="MFO62" s="1"/>
      <c r="MFQ62" s="1"/>
      <c r="MFS62" s="1"/>
      <c r="MFU62" s="1"/>
      <c r="MFW62" s="1"/>
      <c r="MFY62" s="1"/>
      <c r="MGA62" s="1"/>
      <c r="MGC62" s="1"/>
      <c r="MGE62" s="1"/>
      <c r="MGG62" s="1"/>
      <c r="MGI62" s="1"/>
      <c r="MGK62" s="1"/>
      <c r="MGM62" s="1"/>
      <c r="MGO62" s="1"/>
      <c r="MGQ62" s="1"/>
      <c r="MGS62" s="1"/>
      <c r="MGU62" s="1"/>
      <c r="MGW62" s="1"/>
      <c r="MGY62" s="1"/>
      <c r="MHA62" s="1"/>
      <c r="MHC62" s="1"/>
      <c r="MHE62" s="1"/>
      <c r="MHG62" s="1"/>
      <c r="MHI62" s="1"/>
      <c r="MHK62" s="1"/>
      <c r="MHM62" s="1"/>
      <c r="MHO62" s="1"/>
      <c r="MHQ62" s="1"/>
      <c r="MHS62" s="1"/>
      <c r="MHU62" s="1"/>
      <c r="MHW62" s="1"/>
      <c r="MHY62" s="1"/>
      <c r="MIA62" s="1"/>
      <c r="MIC62" s="1"/>
      <c r="MIE62" s="1"/>
      <c r="MIG62" s="1"/>
      <c r="MII62" s="1"/>
      <c r="MIK62" s="1"/>
      <c r="MIM62" s="1"/>
      <c r="MIO62" s="1"/>
      <c r="MIQ62" s="1"/>
      <c r="MIS62" s="1"/>
      <c r="MIU62" s="1"/>
      <c r="MIW62" s="1"/>
      <c r="MIY62" s="1"/>
      <c r="MJA62" s="1"/>
      <c r="MJC62" s="1"/>
      <c r="MJE62" s="1"/>
      <c r="MJG62" s="1"/>
      <c r="MJI62" s="1"/>
      <c r="MJK62" s="1"/>
      <c r="MJM62" s="1"/>
      <c r="MJO62" s="1"/>
      <c r="MJQ62" s="1"/>
      <c r="MJS62" s="1"/>
      <c r="MJU62" s="1"/>
      <c r="MJW62" s="1"/>
      <c r="MJY62" s="1"/>
      <c r="MKA62" s="1"/>
      <c r="MKC62" s="1"/>
      <c r="MKE62" s="1"/>
      <c r="MKG62" s="1"/>
      <c r="MKI62" s="1"/>
      <c r="MKK62" s="1"/>
      <c r="MKM62" s="1"/>
      <c r="MKO62" s="1"/>
      <c r="MKQ62" s="1"/>
      <c r="MKS62" s="1"/>
      <c r="MKU62" s="1"/>
      <c r="MKW62" s="1"/>
      <c r="MKY62" s="1"/>
      <c r="MLA62" s="1"/>
      <c r="MLC62" s="1"/>
      <c r="MLE62" s="1"/>
      <c r="MLG62" s="1"/>
      <c r="MLI62" s="1"/>
      <c r="MLK62" s="1"/>
      <c r="MLM62" s="1"/>
      <c r="MLO62" s="1"/>
      <c r="MLQ62" s="1"/>
      <c r="MLS62" s="1"/>
      <c r="MLU62" s="1"/>
      <c r="MLW62" s="1"/>
      <c r="MLY62" s="1"/>
      <c r="MMA62" s="1"/>
      <c r="MMC62" s="1"/>
      <c r="MME62" s="1"/>
      <c r="MMG62" s="1"/>
      <c r="MMI62" s="1"/>
      <c r="MMK62" s="1"/>
      <c r="MMM62" s="1"/>
      <c r="MMO62" s="1"/>
      <c r="MMQ62" s="1"/>
      <c r="MMS62" s="1"/>
      <c r="MMU62" s="1"/>
      <c r="MMW62" s="1"/>
      <c r="MMY62" s="1"/>
      <c r="MNA62" s="1"/>
      <c r="MNC62" s="1"/>
      <c r="MNE62" s="1"/>
      <c r="MNG62" s="1"/>
      <c r="MNI62" s="1"/>
      <c r="MNK62" s="1"/>
      <c r="MNM62" s="1"/>
      <c r="MNO62" s="1"/>
      <c r="MNQ62" s="1"/>
      <c r="MNS62" s="1"/>
      <c r="MNU62" s="1"/>
      <c r="MNW62" s="1"/>
      <c r="MNY62" s="1"/>
      <c r="MOA62" s="1"/>
      <c r="MOC62" s="1"/>
      <c r="MOE62" s="1"/>
      <c r="MOG62" s="1"/>
      <c r="MOI62" s="1"/>
      <c r="MOK62" s="1"/>
      <c r="MOM62" s="1"/>
      <c r="MOO62" s="1"/>
      <c r="MOQ62" s="1"/>
      <c r="MOS62" s="1"/>
      <c r="MOU62" s="1"/>
      <c r="MOW62" s="1"/>
      <c r="MOY62" s="1"/>
      <c r="MPA62" s="1"/>
      <c r="MPC62" s="1"/>
      <c r="MPE62" s="1"/>
      <c r="MPG62" s="1"/>
      <c r="MPI62" s="1"/>
      <c r="MPK62" s="1"/>
      <c r="MPM62" s="1"/>
      <c r="MPO62" s="1"/>
      <c r="MPQ62" s="1"/>
      <c r="MPS62" s="1"/>
      <c r="MPU62" s="1"/>
      <c r="MPW62" s="1"/>
      <c r="MPY62" s="1"/>
      <c r="MQA62" s="1"/>
      <c r="MQC62" s="1"/>
      <c r="MQE62" s="1"/>
      <c r="MQG62" s="1"/>
      <c r="MQI62" s="1"/>
      <c r="MQK62" s="1"/>
      <c r="MQM62" s="1"/>
      <c r="MQO62" s="1"/>
      <c r="MQQ62" s="1"/>
      <c r="MQS62" s="1"/>
      <c r="MQU62" s="1"/>
      <c r="MQW62" s="1"/>
      <c r="MQY62" s="1"/>
      <c r="MRA62" s="1"/>
      <c r="MRC62" s="1"/>
      <c r="MRE62" s="1"/>
      <c r="MRG62" s="1"/>
      <c r="MRI62" s="1"/>
      <c r="MRK62" s="1"/>
      <c r="MRM62" s="1"/>
      <c r="MRO62" s="1"/>
      <c r="MRQ62" s="1"/>
      <c r="MRS62" s="1"/>
      <c r="MRU62" s="1"/>
      <c r="MRW62" s="1"/>
      <c r="MRY62" s="1"/>
      <c r="MSA62" s="1"/>
      <c r="MSC62" s="1"/>
      <c r="MSE62" s="1"/>
      <c r="MSG62" s="1"/>
      <c r="MSI62" s="1"/>
      <c r="MSK62" s="1"/>
      <c r="MSM62" s="1"/>
      <c r="MSO62" s="1"/>
      <c r="MSQ62" s="1"/>
      <c r="MSS62" s="1"/>
      <c r="MSU62" s="1"/>
      <c r="MSW62" s="1"/>
      <c r="MSY62" s="1"/>
      <c r="MTA62" s="1"/>
      <c r="MTC62" s="1"/>
      <c r="MTE62" s="1"/>
      <c r="MTG62" s="1"/>
      <c r="MTI62" s="1"/>
      <c r="MTK62" s="1"/>
      <c r="MTM62" s="1"/>
      <c r="MTO62" s="1"/>
      <c r="MTQ62" s="1"/>
      <c r="MTS62" s="1"/>
      <c r="MTU62" s="1"/>
      <c r="MTW62" s="1"/>
      <c r="MTY62" s="1"/>
      <c r="MUA62" s="1"/>
      <c r="MUC62" s="1"/>
      <c r="MUE62" s="1"/>
      <c r="MUG62" s="1"/>
      <c r="MUI62" s="1"/>
      <c r="MUK62" s="1"/>
      <c r="MUM62" s="1"/>
      <c r="MUO62" s="1"/>
      <c r="MUQ62" s="1"/>
      <c r="MUS62" s="1"/>
      <c r="MUU62" s="1"/>
      <c r="MUW62" s="1"/>
      <c r="MUY62" s="1"/>
      <c r="MVA62" s="1"/>
      <c r="MVC62" s="1"/>
      <c r="MVE62" s="1"/>
      <c r="MVG62" s="1"/>
      <c r="MVI62" s="1"/>
      <c r="MVK62" s="1"/>
      <c r="MVM62" s="1"/>
      <c r="MVO62" s="1"/>
      <c r="MVQ62" s="1"/>
      <c r="MVS62" s="1"/>
      <c r="MVU62" s="1"/>
      <c r="MVW62" s="1"/>
      <c r="MVY62" s="1"/>
      <c r="MWA62" s="1"/>
      <c r="MWC62" s="1"/>
      <c r="MWE62" s="1"/>
      <c r="MWG62" s="1"/>
      <c r="MWI62" s="1"/>
      <c r="MWK62" s="1"/>
      <c r="MWM62" s="1"/>
      <c r="MWO62" s="1"/>
      <c r="MWQ62" s="1"/>
      <c r="MWS62" s="1"/>
      <c r="MWU62" s="1"/>
      <c r="MWW62" s="1"/>
      <c r="MWY62" s="1"/>
      <c r="MXA62" s="1"/>
      <c r="MXC62" s="1"/>
      <c r="MXE62" s="1"/>
      <c r="MXG62" s="1"/>
      <c r="MXI62" s="1"/>
      <c r="MXK62" s="1"/>
      <c r="MXM62" s="1"/>
      <c r="MXO62" s="1"/>
      <c r="MXQ62" s="1"/>
      <c r="MXS62" s="1"/>
      <c r="MXU62" s="1"/>
      <c r="MXW62" s="1"/>
      <c r="MXY62" s="1"/>
      <c r="MYA62" s="1"/>
      <c r="MYC62" s="1"/>
      <c r="MYE62" s="1"/>
      <c r="MYG62" s="1"/>
      <c r="MYI62" s="1"/>
      <c r="MYK62" s="1"/>
      <c r="MYM62" s="1"/>
      <c r="MYO62" s="1"/>
      <c r="MYQ62" s="1"/>
      <c r="MYS62" s="1"/>
      <c r="MYU62" s="1"/>
      <c r="MYW62" s="1"/>
      <c r="MYY62" s="1"/>
      <c r="MZA62" s="1"/>
      <c r="MZC62" s="1"/>
      <c r="MZE62" s="1"/>
      <c r="MZG62" s="1"/>
      <c r="MZI62" s="1"/>
      <c r="MZK62" s="1"/>
      <c r="MZM62" s="1"/>
      <c r="MZO62" s="1"/>
      <c r="MZQ62" s="1"/>
      <c r="MZS62" s="1"/>
      <c r="MZU62" s="1"/>
      <c r="MZW62" s="1"/>
      <c r="MZY62" s="1"/>
      <c r="NAA62" s="1"/>
      <c r="NAC62" s="1"/>
      <c r="NAE62" s="1"/>
      <c r="NAG62" s="1"/>
      <c r="NAI62" s="1"/>
      <c r="NAK62" s="1"/>
      <c r="NAM62" s="1"/>
      <c r="NAO62" s="1"/>
      <c r="NAQ62" s="1"/>
      <c r="NAS62" s="1"/>
      <c r="NAU62" s="1"/>
      <c r="NAW62" s="1"/>
      <c r="NAY62" s="1"/>
      <c r="NBA62" s="1"/>
      <c r="NBC62" s="1"/>
      <c r="NBE62" s="1"/>
      <c r="NBG62" s="1"/>
      <c r="NBI62" s="1"/>
      <c r="NBK62" s="1"/>
      <c r="NBM62" s="1"/>
      <c r="NBO62" s="1"/>
      <c r="NBQ62" s="1"/>
      <c r="NBS62" s="1"/>
      <c r="NBU62" s="1"/>
      <c r="NBW62" s="1"/>
      <c r="NBY62" s="1"/>
      <c r="NCA62" s="1"/>
      <c r="NCC62" s="1"/>
      <c r="NCE62" s="1"/>
      <c r="NCG62" s="1"/>
      <c r="NCI62" s="1"/>
      <c r="NCK62" s="1"/>
      <c r="NCM62" s="1"/>
      <c r="NCO62" s="1"/>
      <c r="NCQ62" s="1"/>
      <c r="NCS62" s="1"/>
      <c r="NCU62" s="1"/>
      <c r="NCW62" s="1"/>
      <c r="NCY62" s="1"/>
      <c r="NDA62" s="1"/>
      <c r="NDC62" s="1"/>
      <c r="NDE62" s="1"/>
      <c r="NDG62" s="1"/>
      <c r="NDI62" s="1"/>
      <c r="NDK62" s="1"/>
      <c r="NDM62" s="1"/>
      <c r="NDO62" s="1"/>
      <c r="NDQ62" s="1"/>
      <c r="NDS62" s="1"/>
      <c r="NDU62" s="1"/>
      <c r="NDW62" s="1"/>
      <c r="NDY62" s="1"/>
      <c r="NEA62" s="1"/>
      <c r="NEC62" s="1"/>
      <c r="NEE62" s="1"/>
      <c r="NEG62" s="1"/>
      <c r="NEI62" s="1"/>
      <c r="NEK62" s="1"/>
      <c r="NEM62" s="1"/>
      <c r="NEO62" s="1"/>
      <c r="NEQ62" s="1"/>
      <c r="NES62" s="1"/>
      <c r="NEU62" s="1"/>
      <c r="NEW62" s="1"/>
      <c r="NEY62" s="1"/>
      <c r="NFA62" s="1"/>
      <c r="NFC62" s="1"/>
      <c r="NFE62" s="1"/>
      <c r="NFG62" s="1"/>
      <c r="NFI62" s="1"/>
      <c r="NFK62" s="1"/>
      <c r="NFM62" s="1"/>
      <c r="NFO62" s="1"/>
      <c r="NFQ62" s="1"/>
      <c r="NFS62" s="1"/>
      <c r="NFU62" s="1"/>
      <c r="NFW62" s="1"/>
      <c r="NFY62" s="1"/>
      <c r="NGA62" s="1"/>
      <c r="NGC62" s="1"/>
      <c r="NGE62" s="1"/>
      <c r="NGG62" s="1"/>
      <c r="NGI62" s="1"/>
      <c r="NGK62" s="1"/>
      <c r="NGM62" s="1"/>
      <c r="NGO62" s="1"/>
      <c r="NGQ62" s="1"/>
      <c r="NGS62" s="1"/>
      <c r="NGU62" s="1"/>
      <c r="NGW62" s="1"/>
      <c r="NGY62" s="1"/>
      <c r="NHA62" s="1"/>
      <c r="NHC62" s="1"/>
      <c r="NHE62" s="1"/>
      <c r="NHG62" s="1"/>
      <c r="NHI62" s="1"/>
      <c r="NHK62" s="1"/>
      <c r="NHM62" s="1"/>
      <c r="NHO62" s="1"/>
      <c r="NHQ62" s="1"/>
      <c r="NHS62" s="1"/>
      <c r="NHU62" s="1"/>
      <c r="NHW62" s="1"/>
      <c r="NHY62" s="1"/>
      <c r="NIA62" s="1"/>
      <c r="NIC62" s="1"/>
      <c r="NIE62" s="1"/>
      <c r="NIG62" s="1"/>
      <c r="NII62" s="1"/>
      <c r="NIK62" s="1"/>
      <c r="NIM62" s="1"/>
      <c r="NIO62" s="1"/>
      <c r="NIQ62" s="1"/>
      <c r="NIS62" s="1"/>
      <c r="NIU62" s="1"/>
      <c r="NIW62" s="1"/>
      <c r="NIY62" s="1"/>
      <c r="NJA62" s="1"/>
      <c r="NJC62" s="1"/>
      <c r="NJE62" s="1"/>
      <c r="NJG62" s="1"/>
      <c r="NJI62" s="1"/>
      <c r="NJK62" s="1"/>
      <c r="NJM62" s="1"/>
      <c r="NJO62" s="1"/>
      <c r="NJQ62" s="1"/>
      <c r="NJS62" s="1"/>
      <c r="NJU62" s="1"/>
      <c r="NJW62" s="1"/>
      <c r="NJY62" s="1"/>
      <c r="NKA62" s="1"/>
      <c r="NKC62" s="1"/>
      <c r="NKE62" s="1"/>
      <c r="NKG62" s="1"/>
      <c r="NKI62" s="1"/>
      <c r="NKK62" s="1"/>
      <c r="NKM62" s="1"/>
      <c r="NKO62" s="1"/>
      <c r="NKQ62" s="1"/>
      <c r="NKS62" s="1"/>
      <c r="NKU62" s="1"/>
      <c r="NKW62" s="1"/>
      <c r="NKY62" s="1"/>
      <c r="NLA62" s="1"/>
      <c r="NLC62" s="1"/>
      <c r="NLE62" s="1"/>
      <c r="NLG62" s="1"/>
      <c r="NLI62" s="1"/>
      <c r="NLK62" s="1"/>
      <c r="NLM62" s="1"/>
      <c r="NLO62" s="1"/>
      <c r="NLQ62" s="1"/>
      <c r="NLS62" s="1"/>
      <c r="NLU62" s="1"/>
      <c r="NLW62" s="1"/>
      <c r="NLY62" s="1"/>
      <c r="NMA62" s="1"/>
      <c r="NMC62" s="1"/>
      <c r="NME62" s="1"/>
      <c r="NMG62" s="1"/>
      <c r="NMI62" s="1"/>
      <c r="NMK62" s="1"/>
      <c r="NMM62" s="1"/>
      <c r="NMO62" s="1"/>
      <c r="NMQ62" s="1"/>
      <c r="NMS62" s="1"/>
      <c r="NMU62" s="1"/>
      <c r="NMW62" s="1"/>
      <c r="NMY62" s="1"/>
      <c r="NNA62" s="1"/>
      <c r="NNC62" s="1"/>
      <c r="NNE62" s="1"/>
      <c r="NNG62" s="1"/>
      <c r="NNI62" s="1"/>
      <c r="NNK62" s="1"/>
      <c r="NNM62" s="1"/>
      <c r="NNO62" s="1"/>
      <c r="NNQ62" s="1"/>
      <c r="NNS62" s="1"/>
      <c r="NNU62" s="1"/>
      <c r="NNW62" s="1"/>
      <c r="NNY62" s="1"/>
      <c r="NOA62" s="1"/>
      <c r="NOC62" s="1"/>
      <c r="NOE62" s="1"/>
      <c r="NOG62" s="1"/>
      <c r="NOI62" s="1"/>
      <c r="NOK62" s="1"/>
      <c r="NOM62" s="1"/>
      <c r="NOO62" s="1"/>
      <c r="NOQ62" s="1"/>
      <c r="NOS62" s="1"/>
      <c r="NOU62" s="1"/>
      <c r="NOW62" s="1"/>
      <c r="NOY62" s="1"/>
      <c r="NPA62" s="1"/>
      <c r="NPC62" s="1"/>
      <c r="NPE62" s="1"/>
      <c r="NPG62" s="1"/>
      <c r="NPI62" s="1"/>
      <c r="NPK62" s="1"/>
      <c r="NPM62" s="1"/>
      <c r="NPO62" s="1"/>
      <c r="NPQ62" s="1"/>
      <c r="NPS62" s="1"/>
      <c r="NPU62" s="1"/>
      <c r="NPW62" s="1"/>
      <c r="NPY62" s="1"/>
      <c r="NQA62" s="1"/>
      <c r="NQC62" s="1"/>
      <c r="NQE62" s="1"/>
      <c r="NQG62" s="1"/>
      <c r="NQI62" s="1"/>
      <c r="NQK62" s="1"/>
      <c r="NQM62" s="1"/>
      <c r="NQO62" s="1"/>
      <c r="NQQ62" s="1"/>
      <c r="NQS62" s="1"/>
      <c r="NQU62" s="1"/>
      <c r="NQW62" s="1"/>
      <c r="NQY62" s="1"/>
      <c r="NRA62" s="1"/>
      <c r="NRC62" s="1"/>
      <c r="NRE62" s="1"/>
      <c r="NRG62" s="1"/>
      <c r="NRI62" s="1"/>
      <c r="NRK62" s="1"/>
      <c r="NRM62" s="1"/>
      <c r="NRO62" s="1"/>
      <c r="NRQ62" s="1"/>
      <c r="NRS62" s="1"/>
      <c r="NRU62" s="1"/>
      <c r="NRW62" s="1"/>
      <c r="NRY62" s="1"/>
      <c r="NSA62" s="1"/>
      <c r="NSC62" s="1"/>
      <c r="NSE62" s="1"/>
      <c r="NSG62" s="1"/>
      <c r="NSI62" s="1"/>
      <c r="NSK62" s="1"/>
      <c r="NSM62" s="1"/>
      <c r="NSO62" s="1"/>
      <c r="NSQ62" s="1"/>
      <c r="NSS62" s="1"/>
      <c r="NSU62" s="1"/>
      <c r="NSW62" s="1"/>
      <c r="NSY62" s="1"/>
      <c r="NTA62" s="1"/>
      <c r="NTC62" s="1"/>
      <c r="NTE62" s="1"/>
      <c r="NTG62" s="1"/>
      <c r="NTI62" s="1"/>
      <c r="NTK62" s="1"/>
      <c r="NTM62" s="1"/>
      <c r="NTO62" s="1"/>
      <c r="NTQ62" s="1"/>
      <c r="NTS62" s="1"/>
      <c r="NTU62" s="1"/>
      <c r="NTW62" s="1"/>
      <c r="NTY62" s="1"/>
      <c r="NUA62" s="1"/>
      <c r="NUC62" s="1"/>
      <c r="NUE62" s="1"/>
      <c r="NUG62" s="1"/>
      <c r="NUI62" s="1"/>
      <c r="NUK62" s="1"/>
      <c r="NUM62" s="1"/>
      <c r="NUO62" s="1"/>
      <c r="NUQ62" s="1"/>
      <c r="NUS62" s="1"/>
      <c r="NUU62" s="1"/>
      <c r="NUW62" s="1"/>
      <c r="NUY62" s="1"/>
      <c r="NVA62" s="1"/>
      <c r="NVC62" s="1"/>
      <c r="NVE62" s="1"/>
      <c r="NVG62" s="1"/>
      <c r="NVI62" s="1"/>
      <c r="NVK62" s="1"/>
      <c r="NVM62" s="1"/>
      <c r="NVO62" s="1"/>
      <c r="NVQ62" s="1"/>
      <c r="NVS62" s="1"/>
      <c r="NVU62" s="1"/>
      <c r="NVW62" s="1"/>
      <c r="NVY62" s="1"/>
      <c r="NWA62" s="1"/>
      <c r="NWC62" s="1"/>
      <c r="NWE62" s="1"/>
      <c r="NWG62" s="1"/>
      <c r="NWI62" s="1"/>
      <c r="NWK62" s="1"/>
      <c r="NWM62" s="1"/>
      <c r="NWO62" s="1"/>
      <c r="NWQ62" s="1"/>
      <c r="NWS62" s="1"/>
      <c r="NWU62" s="1"/>
      <c r="NWW62" s="1"/>
      <c r="NWY62" s="1"/>
      <c r="NXA62" s="1"/>
      <c r="NXC62" s="1"/>
      <c r="NXE62" s="1"/>
      <c r="NXG62" s="1"/>
      <c r="NXI62" s="1"/>
      <c r="NXK62" s="1"/>
      <c r="NXM62" s="1"/>
      <c r="NXO62" s="1"/>
      <c r="NXQ62" s="1"/>
      <c r="NXS62" s="1"/>
      <c r="NXU62" s="1"/>
      <c r="NXW62" s="1"/>
      <c r="NXY62" s="1"/>
      <c r="NYA62" s="1"/>
      <c r="NYC62" s="1"/>
      <c r="NYE62" s="1"/>
      <c r="NYG62" s="1"/>
      <c r="NYI62" s="1"/>
      <c r="NYK62" s="1"/>
      <c r="NYM62" s="1"/>
      <c r="NYO62" s="1"/>
      <c r="NYQ62" s="1"/>
      <c r="NYS62" s="1"/>
      <c r="NYU62" s="1"/>
      <c r="NYW62" s="1"/>
      <c r="NYY62" s="1"/>
      <c r="NZA62" s="1"/>
      <c r="NZC62" s="1"/>
      <c r="NZE62" s="1"/>
      <c r="NZG62" s="1"/>
      <c r="NZI62" s="1"/>
      <c r="NZK62" s="1"/>
      <c r="NZM62" s="1"/>
      <c r="NZO62" s="1"/>
      <c r="NZQ62" s="1"/>
      <c r="NZS62" s="1"/>
      <c r="NZU62" s="1"/>
      <c r="NZW62" s="1"/>
      <c r="NZY62" s="1"/>
      <c r="OAA62" s="1"/>
      <c r="OAC62" s="1"/>
      <c r="OAE62" s="1"/>
      <c r="OAG62" s="1"/>
      <c r="OAI62" s="1"/>
      <c r="OAK62" s="1"/>
      <c r="OAM62" s="1"/>
      <c r="OAO62" s="1"/>
      <c r="OAQ62" s="1"/>
      <c r="OAS62" s="1"/>
      <c r="OAU62" s="1"/>
      <c r="OAW62" s="1"/>
      <c r="OAY62" s="1"/>
      <c r="OBA62" s="1"/>
      <c r="OBC62" s="1"/>
      <c r="OBE62" s="1"/>
      <c r="OBG62" s="1"/>
      <c r="OBI62" s="1"/>
      <c r="OBK62" s="1"/>
      <c r="OBM62" s="1"/>
      <c r="OBO62" s="1"/>
      <c r="OBQ62" s="1"/>
      <c r="OBS62" s="1"/>
      <c r="OBU62" s="1"/>
      <c r="OBW62" s="1"/>
      <c r="OBY62" s="1"/>
      <c r="OCA62" s="1"/>
      <c r="OCC62" s="1"/>
      <c r="OCE62" s="1"/>
      <c r="OCG62" s="1"/>
      <c r="OCI62" s="1"/>
      <c r="OCK62" s="1"/>
      <c r="OCM62" s="1"/>
      <c r="OCO62" s="1"/>
      <c r="OCQ62" s="1"/>
      <c r="OCS62" s="1"/>
      <c r="OCU62" s="1"/>
      <c r="OCW62" s="1"/>
      <c r="OCY62" s="1"/>
      <c r="ODA62" s="1"/>
      <c r="ODC62" s="1"/>
      <c r="ODE62" s="1"/>
      <c r="ODG62" s="1"/>
      <c r="ODI62" s="1"/>
      <c r="ODK62" s="1"/>
      <c r="ODM62" s="1"/>
      <c r="ODO62" s="1"/>
      <c r="ODQ62" s="1"/>
      <c r="ODS62" s="1"/>
      <c r="ODU62" s="1"/>
      <c r="ODW62" s="1"/>
      <c r="ODY62" s="1"/>
      <c r="OEA62" s="1"/>
      <c r="OEC62" s="1"/>
      <c r="OEE62" s="1"/>
      <c r="OEG62" s="1"/>
      <c r="OEI62" s="1"/>
      <c r="OEK62" s="1"/>
      <c r="OEM62" s="1"/>
      <c r="OEO62" s="1"/>
      <c r="OEQ62" s="1"/>
      <c r="OES62" s="1"/>
      <c r="OEU62" s="1"/>
      <c r="OEW62" s="1"/>
      <c r="OEY62" s="1"/>
      <c r="OFA62" s="1"/>
      <c r="OFC62" s="1"/>
      <c r="OFE62" s="1"/>
      <c r="OFG62" s="1"/>
      <c r="OFI62" s="1"/>
      <c r="OFK62" s="1"/>
      <c r="OFM62" s="1"/>
      <c r="OFO62" s="1"/>
      <c r="OFQ62" s="1"/>
      <c r="OFS62" s="1"/>
      <c r="OFU62" s="1"/>
      <c r="OFW62" s="1"/>
      <c r="OFY62" s="1"/>
      <c r="OGA62" s="1"/>
      <c r="OGC62" s="1"/>
      <c r="OGE62" s="1"/>
      <c r="OGG62" s="1"/>
      <c r="OGI62" s="1"/>
      <c r="OGK62" s="1"/>
      <c r="OGM62" s="1"/>
      <c r="OGO62" s="1"/>
      <c r="OGQ62" s="1"/>
      <c r="OGS62" s="1"/>
      <c r="OGU62" s="1"/>
      <c r="OGW62" s="1"/>
      <c r="OGY62" s="1"/>
      <c r="OHA62" s="1"/>
      <c r="OHC62" s="1"/>
      <c r="OHE62" s="1"/>
      <c r="OHG62" s="1"/>
      <c r="OHI62" s="1"/>
      <c r="OHK62" s="1"/>
      <c r="OHM62" s="1"/>
      <c r="OHO62" s="1"/>
      <c r="OHQ62" s="1"/>
      <c r="OHS62" s="1"/>
      <c r="OHU62" s="1"/>
      <c r="OHW62" s="1"/>
      <c r="OHY62" s="1"/>
      <c r="OIA62" s="1"/>
      <c r="OIC62" s="1"/>
      <c r="OIE62" s="1"/>
      <c r="OIG62" s="1"/>
      <c r="OII62" s="1"/>
      <c r="OIK62" s="1"/>
      <c r="OIM62" s="1"/>
      <c r="OIO62" s="1"/>
      <c r="OIQ62" s="1"/>
      <c r="OIS62" s="1"/>
      <c r="OIU62" s="1"/>
      <c r="OIW62" s="1"/>
      <c r="OIY62" s="1"/>
      <c r="OJA62" s="1"/>
      <c r="OJC62" s="1"/>
      <c r="OJE62" s="1"/>
      <c r="OJG62" s="1"/>
      <c r="OJI62" s="1"/>
      <c r="OJK62" s="1"/>
      <c r="OJM62" s="1"/>
      <c r="OJO62" s="1"/>
      <c r="OJQ62" s="1"/>
      <c r="OJS62" s="1"/>
      <c r="OJU62" s="1"/>
      <c r="OJW62" s="1"/>
      <c r="OJY62" s="1"/>
      <c r="OKA62" s="1"/>
      <c r="OKC62" s="1"/>
      <c r="OKE62" s="1"/>
      <c r="OKG62" s="1"/>
      <c r="OKI62" s="1"/>
      <c r="OKK62" s="1"/>
      <c r="OKM62" s="1"/>
      <c r="OKO62" s="1"/>
      <c r="OKQ62" s="1"/>
      <c r="OKS62" s="1"/>
      <c r="OKU62" s="1"/>
      <c r="OKW62" s="1"/>
      <c r="OKY62" s="1"/>
      <c r="OLA62" s="1"/>
      <c r="OLC62" s="1"/>
      <c r="OLE62" s="1"/>
      <c r="OLG62" s="1"/>
      <c r="OLI62" s="1"/>
      <c r="OLK62" s="1"/>
      <c r="OLM62" s="1"/>
      <c r="OLO62" s="1"/>
      <c r="OLQ62" s="1"/>
      <c r="OLS62" s="1"/>
      <c r="OLU62" s="1"/>
      <c r="OLW62" s="1"/>
      <c r="OLY62" s="1"/>
      <c r="OMA62" s="1"/>
      <c r="OMC62" s="1"/>
      <c r="OME62" s="1"/>
      <c r="OMG62" s="1"/>
      <c r="OMI62" s="1"/>
      <c r="OMK62" s="1"/>
      <c r="OMM62" s="1"/>
      <c r="OMO62" s="1"/>
      <c r="OMQ62" s="1"/>
      <c r="OMS62" s="1"/>
      <c r="OMU62" s="1"/>
      <c r="OMW62" s="1"/>
      <c r="OMY62" s="1"/>
      <c r="ONA62" s="1"/>
      <c r="ONC62" s="1"/>
      <c r="ONE62" s="1"/>
      <c r="ONG62" s="1"/>
      <c r="ONI62" s="1"/>
      <c r="ONK62" s="1"/>
      <c r="ONM62" s="1"/>
      <c r="ONO62" s="1"/>
      <c r="ONQ62" s="1"/>
      <c r="ONS62" s="1"/>
      <c r="ONU62" s="1"/>
      <c r="ONW62" s="1"/>
      <c r="ONY62" s="1"/>
      <c r="OOA62" s="1"/>
      <c r="OOC62" s="1"/>
      <c r="OOE62" s="1"/>
      <c r="OOG62" s="1"/>
      <c r="OOI62" s="1"/>
      <c r="OOK62" s="1"/>
      <c r="OOM62" s="1"/>
      <c r="OOO62" s="1"/>
      <c r="OOQ62" s="1"/>
      <c r="OOS62" s="1"/>
      <c r="OOU62" s="1"/>
      <c r="OOW62" s="1"/>
      <c r="OOY62" s="1"/>
      <c r="OPA62" s="1"/>
      <c r="OPC62" s="1"/>
      <c r="OPE62" s="1"/>
      <c r="OPG62" s="1"/>
      <c r="OPI62" s="1"/>
      <c r="OPK62" s="1"/>
      <c r="OPM62" s="1"/>
      <c r="OPO62" s="1"/>
      <c r="OPQ62" s="1"/>
      <c r="OPS62" s="1"/>
      <c r="OPU62" s="1"/>
      <c r="OPW62" s="1"/>
      <c r="OPY62" s="1"/>
      <c r="OQA62" s="1"/>
      <c r="OQC62" s="1"/>
      <c r="OQE62" s="1"/>
      <c r="OQG62" s="1"/>
      <c r="OQI62" s="1"/>
      <c r="OQK62" s="1"/>
      <c r="OQM62" s="1"/>
      <c r="OQO62" s="1"/>
      <c r="OQQ62" s="1"/>
      <c r="OQS62" s="1"/>
      <c r="OQU62" s="1"/>
      <c r="OQW62" s="1"/>
      <c r="OQY62" s="1"/>
      <c r="ORA62" s="1"/>
      <c r="ORC62" s="1"/>
      <c r="ORE62" s="1"/>
      <c r="ORG62" s="1"/>
      <c r="ORI62" s="1"/>
      <c r="ORK62" s="1"/>
      <c r="ORM62" s="1"/>
      <c r="ORO62" s="1"/>
      <c r="ORQ62" s="1"/>
      <c r="ORS62" s="1"/>
      <c r="ORU62" s="1"/>
      <c r="ORW62" s="1"/>
      <c r="ORY62" s="1"/>
      <c r="OSA62" s="1"/>
      <c r="OSC62" s="1"/>
      <c r="OSE62" s="1"/>
      <c r="OSG62" s="1"/>
      <c r="OSI62" s="1"/>
      <c r="OSK62" s="1"/>
      <c r="OSM62" s="1"/>
      <c r="OSO62" s="1"/>
      <c r="OSQ62" s="1"/>
      <c r="OSS62" s="1"/>
      <c r="OSU62" s="1"/>
      <c r="OSW62" s="1"/>
      <c r="OSY62" s="1"/>
      <c r="OTA62" s="1"/>
      <c r="OTC62" s="1"/>
      <c r="OTE62" s="1"/>
      <c r="OTG62" s="1"/>
      <c r="OTI62" s="1"/>
      <c r="OTK62" s="1"/>
      <c r="OTM62" s="1"/>
      <c r="OTO62" s="1"/>
      <c r="OTQ62" s="1"/>
      <c r="OTS62" s="1"/>
      <c r="OTU62" s="1"/>
      <c r="OTW62" s="1"/>
      <c r="OTY62" s="1"/>
      <c r="OUA62" s="1"/>
      <c r="OUC62" s="1"/>
      <c r="OUE62" s="1"/>
      <c r="OUG62" s="1"/>
      <c r="OUI62" s="1"/>
      <c r="OUK62" s="1"/>
      <c r="OUM62" s="1"/>
      <c r="OUO62" s="1"/>
      <c r="OUQ62" s="1"/>
      <c r="OUS62" s="1"/>
      <c r="OUU62" s="1"/>
      <c r="OUW62" s="1"/>
      <c r="OUY62" s="1"/>
      <c r="OVA62" s="1"/>
      <c r="OVC62" s="1"/>
      <c r="OVE62" s="1"/>
      <c r="OVG62" s="1"/>
      <c r="OVI62" s="1"/>
      <c r="OVK62" s="1"/>
      <c r="OVM62" s="1"/>
      <c r="OVO62" s="1"/>
      <c r="OVQ62" s="1"/>
      <c r="OVS62" s="1"/>
      <c r="OVU62" s="1"/>
      <c r="OVW62" s="1"/>
      <c r="OVY62" s="1"/>
      <c r="OWA62" s="1"/>
      <c r="OWC62" s="1"/>
      <c r="OWE62" s="1"/>
      <c r="OWG62" s="1"/>
      <c r="OWI62" s="1"/>
      <c r="OWK62" s="1"/>
      <c r="OWM62" s="1"/>
      <c r="OWO62" s="1"/>
      <c r="OWQ62" s="1"/>
      <c r="OWS62" s="1"/>
      <c r="OWU62" s="1"/>
      <c r="OWW62" s="1"/>
      <c r="OWY62" s="1"/>
      <c r="OXA62" s="1"/>
      <c r="OXC62" s="1"/>
      <c r="OXE62" s="1"/>
      <c r="OXG62" s="1"/>
      <c r="OXI62" s="1"/>
      <c r="OXK62" s="1"/>
      <c r="OXM62" s="1"/>
      <c r="OXO62" s="1"/>
      <c r="OXQ62" s="1"/>
      <c r="OXS62" s="1"/>
      <c r="OXU62" s="1"/>
      <c r="OXW62" s="1"/>
      <c r="OXY62" s="1"/>
      <c r="OYA62" s="1"/>
      <c r="OYC62" s="1"/>
      <c r="OYE62" s="1"/>
      <c r="OYG62" s="1"/>
      <c r="OYI62" s="1"/>
      <c r="OYK62" s="1"/>
      <c r="OYM62" s="1"/>
      <c r="OYO62" s="1"/>
      <c r="OYQ62" s="1"/>
      <c r="OYS62" s="1"/>
      <c r="OYU62" s="1"/>
      <c r="OYW62" s="1"/>
      <c r="OYY62" s="1"/>
      <c r="OZA62" s="1"/>
      <c r="OZC62" s="1"/>
      <c r="OZE62" s="1"/>
      <c r="OZG62" s="1"/>
      <c r="OZI62" s="1"/>
      <c r="OZK62" s="1"/>
      <c r="OZM62" s="1"/>
      <c r="OZO62" s="1"/>
      <c r="OZQ62" s="1"/>
      <c r="OZS62" s="1"/>
      <c r="OZU62" s="1"/>
      <c r="OZW62" s="1"/>
      <c r="OZY62" s="1"/>
      <c r="PAA62" s="1"/>
      <c r="PAC62" s="1"/>
      <c r="PAE62" s="1"/>
      <c r="PAG62" s="1"/>
      <c r="PAI62" s="1"/>
      <c r="PAK62" s="1"/>
      <c r="PAM62" s="1"/>
      <c r="PAO62" s="1"/>
      <c r="PAQ62" s="1"/>
      <c r="PAS62" s="1"/>
      <c r="PAU62" s="1"/>
      <c r="PAW62" s="1"/>
      <c r="PAY62" s="1"/>
      <c r="PBA62" s="1"/>
      <c r="PBC62" s="1"/>
      <c r="PBE62" s="1"/>
      <c r="PBG62" s="1"/>
      <c r="PBI62" s="1"/>
      <c r="PBK62" s="1"/>
      <c r="PBM62" s="1"/>
      <c r="PBO62" s="1"/>
      <c r="PBQ62" s="1"/>
      <c r="PBS62" s="1"/>
      <c r="PBU62" s="1"/>
      <c r="PBW62" s="1"/>
      <c r="PBY62" s="1"/>
      <c r="PCA62" s="1"/>
      <c r="PCC62" s="1"/>
      <c r="PCE62" s="1"/>
      <c r="PCG62" s="1"/>
      <c r="PCI62" s="1"/>
      <c r="PCK62" s="1"/>
      <c r="PCM62" s="1"/>
      <c r="PCO62" s="1"/>
      <c r="PCQ62" s="1"/>
      <c r="PCS62" s="1"/>
      <c r="PCU62" s="1"/>
      <c r="PCW62" s="1"/>
      <c r="PCY62" s="1"/>
      <c r="PDA62" s="1"/>
      <c r="PDC62" s="1"/>
      <c r="PDE62" s="1"/>
      <c r="PDG62" s="1"/>
      <c r="PDI62" s="1"/>
      <c r="PDK62" s="1"/>
      <c r="PDM62" s="1"/>
      <c r="PDO62" s="1"/>
      <c r="PDQ62" s="1"/>
      <c r="PDS62" s="1"/>
      <c r="PDU62" s="1"/>
      <c r="PDW62" s="1"/>
      <c r="PDY62" s="1"/>
      <c r="PEA62" s="1"/>
      <c r="PEC62" s="1"/>
      <c r="PEE62" s="1"/>
      <c r="PEG62" s="1"/>
      <c r="PEI62" s="1"/>
      <c r="PEK62" s="1"/>
      <c r="PEM62" s="1"/>
      <c r="PEO62" s="1"/>
      <c r="PEQ62" s="1"/>
      <c r="PES62" s="1"/>
      <c r="PEU62" s="1"/>
      <c r="PEW62" s="1"/>
      <c r="PEY62" s="1"/>
      <c r="PFA62" s="1"/>
      <c r="PFC62" s="1"/>
      <c r="PFE62" s="1"/>
      <c r="PFG62" s="1"/>
      <c r="PFI62" s="1"/>
      <c r="PFK62" s="1"/>
      <c r="PFM62" s="1"/>
      <c r="PFO62" s="1"/>
      <c r="PFQ62" s="1"/>
      <c r="PFS62" s="1"/>
      <c r="PFU62" s="1"/>
      <c r="PFW62" s="1"/>
      <c r="PFY62" s="1"/>
      <c r="PGA62" s="1"/>
      <c r="PGC62" s="1"/>
      <c r="PGE62" s="1"/>
      <c r="PGG62" s="1"/>
      <c r="PGI62" s="1"/>
      <c r="PGK62" s="1"/>
      <c r="PGM62" s="1"/>
      <c r="PGO62" s="1"/>
      <c r="PGQ62" s="1"/>
      <c r="PGS62" s="1"/>
      <c r="PGU62" s="1"/>
      <c r="PGW62" s="1"/>
      <c r="PGY62" s="1"/>
      <c r="PHA62" s="1"/>
      <c r="PHC62" s="1"/>
      <c r="PHE62" s="1"/>
      <c r="PHG62" s="1"/>
      <c r="PHI62" s="1"/>
      <c r="PHK62" s="1"/>
      <c r="PHM62" s="1"/>
      <c r="PHO62" s="1"/>
      <c r="PHQ62" s="1"/>
      <c r="PHS62" s="1"/>
      <c r="PHU62" s="1"/>
      <c r="PHW62" s="1"/>
      <c r="PHY62" s="1"/>
      <c r="PIA62" s="1"/>
      <c r="PIC62" s="1"/>
      <c r="PIE62" s="1"/>
      <c r="PIG62" s="1"/>
      <c r="PII62" s="1"/>
      <c r="PIK62" s="1"/>
      <c r="PIM62" s="1"/>
      <c r="PIO62" s="1"/>
      <c r="PIQ62" s="1"/>
      <c r="PIS62" s="1"/>
      <c r="PIU62" s="1"/>
      <c r="PIW62" s="1"/>
      <c r="PIY62" s="1"/>
      <c r="PJA62" s="1"/>
      <c r="PJC62" s="1"/>
      <c r="PJE62" s="1"/>
      <c r="PJG62" s="1"/>
      <c r="PJI62" s="1"/>
      <c r="PJK62" s="1"/>
      <c r="PJM62" s="1"/>
      <c r="PJO62" s="1"/>
      <c r="PJQ62" s="1"/>
      <c r="PJS62" s="1"/>
      <c r="PJU62" s="1"/>
      <c r="PJW62" s="1"/>
      <c r="PJY62" s="1"/>
      <c r="PKA62" s="1"/>
      <c r="PKC62" s="1"/>
      <c r="PKE62" s="1"/>
      <c r="PKG62" s="1"/>
      <c r="PKI62" s="1"/>
      <c r="PKK62" s="1"/>
      <c r="PKM62" s="1"/>
      <c r="PKO62" s="1"/>
      <c r="PKQ62" s="1"/>
      <c r="PKS62" s="1"/>
      <c r="PKU62" s="1"/>
      <c r="PKW62" s="1"/>
      <c r="PKY62" s="1"/>
      <c r="PLA62" s="1"/>
      <c r="PLC62" s="1"/>
      <c r="PLE62" s="1"/>
      <c r="PLG62" s="1"/>
      <c r="PLI62" s="1"/>
      <c r="PLK62" s="1"/>
      <c r="PLM62" s="1"/>
      <c r="PLO62" s="1"/>
      <c r="PLQ62" s="1"/>
      <c r="PLS62" s="1"/>
      <c r="PLU62" s="1"/>
      <c r="PLW62" s="1"/>
      <c r="PLY62" s="1"/>
      <c r="PMA62" s="1"/>
      <c r="PMC62" s="1"/>
      <c r="PME62" s="1"/>
      <c r="PMG62" s="1"/>
      <c r="PMI62" s="1"/>
      <c r="PMK62" s="1"/>
      <c r="PMM62" s="1"/>
      <c r="PMO62" s="1"/>
      <c r="PMQ62" s="1"/>
      <c r="PMS62" s="1"/>
      <c r="PMU62" s="1"/>
      <c r="PMW62" s="1"/>
      <c r="PMY62" s="1"/>
      <c r="PNA62" s="1"/>
      <c r="PNC62" s="1"/>
      <c r="PNE62" s="1"/>
      <c r="PNG62" s="1"/>
      <c r="PNI62" s="1"/>
      <c r="PNK62" s="1"/>
      <c r="PNM62" s="1"/>
      <c r="PNO62" s="1"/>
      <c r="PNQ62" s="1"/>
      <c r="PNS62" s="1"/>
      <c r="PNU62" s="1"/>
      <c r="PNW62" s="1"/>
      <c r="PNY62" s="1"/>
      <c r="POA62" s="1"/>
      <c r="POC62" s="1"/>
      <c r="POE62" s="1"/>
      <c r="POG62" s="1"/>
      <c r="POI62" s="1"/>
      <c r="POK62" s="1"/>
      <c r="POM62" s="1"/>
      <c r="POO62" s="1"/>
      <c r="POQ62" s="1"/>
      <c r="POS62" s="1"/>
      <c r="POU62" s="1"/>
      <c r="POW62" s="1"/>
      <c r="POY62" s="1"/>
      <c r="PPA62" s="1"/>
      <c r="PPC62" s="1"/>
      <c r="PPE62" s="1"/>
      <c r="PPG62" s="1"/>
      <c r="PPI62" s="1"/>
      <c r="PPK62" s="1"/>
      <c r="PPM62" s="1"/>
      <c r="PPO62" s="1"/>
      <c r="PPQ62" s="1"/>
      <c r="PPS62" s="1"/>
      <c r="PPU62" s="1"/>
      <c r="PPW62" s="1"/>
      <c r="PPY62" s="1"/>
      <c r="PQA62" s="1"/>
      <c r="PQC62" s="1"/>
      <c r="PQE62" s="1"/>
      <c r="PQG62" s="1"/>
      <c r="PQI62" s="1"/>
      <c r="PQK62" s="1"/>
      <c r="PQM62" s="1"/>
      <c r="PQO62" s="1"/>
      <c r="PQQ62" s="1"/>
      <c r="PQS62" s="1"/>
      <c r="PQU62" s="1"/>
      <c r="PQW62" s="1"/>
      <c r="PQY62" s="1"/>
      <c r="PRA62" s="1"/>
      <c r="PRC62" s="1"/>
      <c r="PRE62" s="1"/>
      <c r="PRG62" s="1"/>
      <c r="PRI62" s="1"/>
      <c r="PRK62" s="1"/>
      <c r="PRM62" s="1"/>
      <c r="PRO62" s="1"/>
      <c r="PRQ62" s="1"/>
      <c r="PRS62" s="1"/>
      <c r="PRU62" s="1"/>
      <c r="PRW62" s="1"/>
      <c r="PRY62" s="1"/>
      <c r="PSA62" s="1"/>
      <c r="PSC62" s="1"/>
      <c r="PSE62" s="1"/>
      <c r="PSG62" s="1"/>
      <c r="PSI62" s="1"/>
      <c r="PSK62" s="1"/>
      <c r="PSM62" s="1"/>
      <c r="PSO62" s="1"/>
      <c r="PSQ62" s="1"/>
      <c r="PSS62" s="1"/>
      <c r="PSU62" s="1"/>
      <c r="PSW62" s="1"/>
      <c r="PSY62" s="1"/>
      <c r="PTA62" s="1"/>
      <c r="PTC62" s="1"/>
      <c r="PTE62" s="1"/>
      <c r="PTG62" s="1"/>
      <c r="PTI62" s="1"/>
      <c r="PTK62" s="1"/>
      <c r="PTM62" s="1"/>
      <c r="PTO62" s="1"/>
      <c r="PTQ62" s="1"/>
      <c r="PTS62" s="1"/>
      <c r="PTU62" s="1"/>
      <c r="PTW62" s="1"/>
      <c r="PTY62" s="1"/>
      <c r="PUA62" s="1"/>
      <c r="PUC62" s="1"/>
      <c r="PUE62" s="1"/>
      <c r="PUG62" s="1"/>
      <c r="PUI62" s="1"/>
      <c r="PUK62" s="1"/>
      <c r="PUM62" s="1"/>
      <c r="PUO62" s="1"/>
      <c r="PUQ62" s="1"/>
      <c r="PUS62" s="1"/>
      <c r="PUU62" s="1"/>
      <c r="PUW62" s="1"/>
      <c r="PUY62" s="1"/>
      <c r="PVA62" s="1"/>
      <c r="PVC62" s="1"/>
      <c r="PVE62" s="1"/>
      <c r="PVG62" s="1"/>
      <c r="PVI62" s="1"/>
      <c r="PVK62" s="1"/>
      <c r="PVM62" s="1"/>
      <c r="PVO62" s="1"/>
      <c r="PVQ62" s="1"/>
      <c r="PVS62" s="1"/>
      <c r="PVU62" s="1"/>
      <c r="PVW62" s="1"/>
      <c r="PVY62" s="1"/>
      <c r="PWA62" s="1"/>
      <c r="PWC62" s="1"/>
      <c r="PWE62" s="1"/>
      <c r="PWG62" s="1"/>
      <c r="PWI62" s="1"/>
      <c r="PWK62" s="1"/>
      <c r="PWM62" s="1"/>
      <c r="PWO62" s="1"/>
      <c r="PWQ62" s="1"/>
      <c r="PWS62" s="1"/>
      <c r="PWU62" s="1"/>
      <c r="PWW62" s="1"/>
      <c r="PWY62" s="1"/>
      <c r="PXA62" s="1"/>
      <c r="PXC62" s="1"/>
      <c r="PXE62" s="1"/>
      <c r="PXG62" s="1"/>
      <c r="PXI62" s="1"/>
      <c r="PXK62" s="1"/>
      <c r="PXM62" s="1"/>
      <c r="PXO62" s="1"/>
      <c r="PXQ62" s="1"/>
      <c r="PXS62" s="1"/>
      <c r="PXU62" s="1"/>
      <c r="PXW62" s="1"/>
      <c r="PXY62" s="1"/>
      <c r="PYA62" s="1"/>
      <c r="PYC62" s="1"/>
      <c r="PYE62" s="1"/>
      <c r="PYG62" s="1"/>
      <c r="PYI62" s="1"/>
      <c r="PYK62" s="1"/>
      <c r="PYM62" s="1"/>
      <c r="PYO62" s="1"/>
      <c r="PYQ62" s="1"/>
      <c r="PYS62" s="1"/>
      <c r="PYU62" s="1"/>
      <c r="PYW62" s="1"/>
      <c r="PYY62" s="1"/>
      <c r="PZA62" s="1"/>
      <c r="PZC62" s="1"/>
      <c r="PZE62" s="1"/>
      <c r="PZG62" s="1"/>
      <c r="PZI62" s="1"/>
      <c r="PZK62" s="1"/>
      <c r="PZM62" s="1"/>
      <c r="PZO62" s="1"/>
      <c r="PZQ62" s="1"/>
      <c r="PZS62" s="1"/>
      <c r="PZU62" s="1"/>
      <c r="PZW62" s="1"/>
      <c r="PZY62" s="1"/>
      <c r="QAA62" s="1"/>
      <c r="QAC62" s="1"/>
      <c r="QAE62" s="1"/>
      <c r="QAG62" s="1"/>
      <c r="QAI62" s="1"/>
      <c r="QAK62" s="1"/>
      <c r="QAM62" s="1"/>
      <c r="QAO62" s="1"/>
      <c r="QAQ62" s="1"/>
      <c r="QAS62" s="1"/>
      <c r="QAU62" s="1"/>
      <c r="QAW62" s="1"/>
      <c r="QAY62" s="1"/>
      <c r="QBA62" s="1"/>
      <c r="QBC62" s="1"/>
      <c r="QBE62" s="1"/>
      <c r="QBG62" s="1"/>
      <c r="QBI62" s="1"/>
      <c r="QBK62" s="1"/>
      <c r="QBM62" s="1"/>
      <c r="QBO62" s="1"/>
      <c r="QBQ62" s="1"/>
      <c r="QBS62" s="1"/>
      <c r="QBU62" s="1"/>
      <c r="QBW62" s="1"/>
      <c r="QBY62" s="1"/>
      <c r="QCA62" s="1"/>
      <c r="QCC62" s="1"/>
      <c r="QCE62" s="1"/>
      <c r="QCG62" s="1"/>
      <c r="QCI62" s="1"/>
      <c r="QCK62" s="1"/>
      <c r="QCM62" s="1"/>
      <c r="QCO62" s="1"/>
      <c r="QCQ62" s="1"/>
      <c r="QCS62" s="1"/>
      <c r="QCU62" s="1"/>
      <c r="QCW62" s="1"/>
      <c r="QCY62" s="1"/>
      <c r="QDA62" s="1"/>
      <c r="QDC62" s="1"/>
      <c r="QDE62" s="1"/>
      <c r="QDG62" s="1"/>
      <c r="QDI62" s="1"/>
      <c r="QDK62" s="1"/>
      <c r="QDM62" s="1"/>
      <c r="QDO62" s="1"/>
      <c r="QDQ62" s="1"/>
      <c r="QDS62" s="1"/>
      <c r="QDU62" s="1"/>
      <c r="QDW62" s="1"/>
      <c r="QDY62" s="1"/>
      <c r="QEA62" s="1"/>
      <c r="QEC62" s="1"/>
      <c r="QEE62" s="1"/>
      <c r="QEG62" s="1"/>
      <c r="QEI62" s="1"/>
      <c r="QEK62" s="1"/>
      <c r="QEM62" s="1"/>
      <c r="QEO62" s="1"/>
      <c r="QEQ62" s="1"/>
      <c r="QES62" s="1"/>
      <c r="QEU62" s="1"/>
      <c r="QEW62" s="1"/>
      <c r="QEY62" s="1"/>
      <c r="QFA62" s="1"/>
      <c r="QFC62" s="1"/>
      <c r="QFE62" s="1"/>
      <c r="QFG62" s="1"/>
      <c r="QFI62" s="1"/>
      <c r="QFK62" s="1"/>
      <c r="QFM62" s="1"/>
      <c r="QFO62" s="1"/>
      <c r="QFQ62" s="1"/>
      <c r="QFS62" s="1"/>
      <c r="QFU62" s="1"/>
      <c r="QFW62" s="1"/>
      <c r="QFY62" s="1"/>
      <c r="QGA62" s="1"/>
      <c r="QGC62" s="1"/>
      <c r="QGE62" s="1"/>
      <c r="QGG62" s="1"/>
      <c r="QGI62" s="1"/>
      <c r="QGK62" s="1"/>
      <c r="QGM62" s="1"/>
      <c r="QGO62" s="1"/>
      <c r="QGQ62" s="1"/>
      <c r="QGS62" s="1"/>
      <c r="QGU62" s="1"/>
      <c r="QGW62" s="1"/>
      <c r="QGY62" s="1"/>
      <c r="QHA62" s="1"/>
      <c r="QHC62" s="1"/>
      <c r="QHE62" s="1"/>
      <c r="QHG62" s="1"/>
      <c r="QHI62" s="1"/>
      <c r="QHK62" s="1"/>
      <c r="QHM62" s="1"/>
      <c r="QHO62" s="1"/>
      <c r="QHQ62" s="1"/>
      <c r="QHS62" s="1"/>
      <c r="QHU62" s="1"/>
      <c r="QHW62" s="1"/>
      <c r="QHY62" s="1"/>
      <c r="QIA62" s="1"/>
      <c r="QIC62" s="1"/>
      <c r="QIE62" s="1"/>
      <c r="QIG62" s="1"/>
      <c r="QII62" s="1"/>
      <c r="QIK62" s="1"/>
      <c r="QIM62" s="1"/>
      <c r="QIO62" s="1"/>
      <c r="QIQ62" s="1"/>
      <c r="QIS62" s="1"/>
      <c r="QIU62" s="1"/>
      <c r="QIW62" s="1"/>
      <c r="QIY62" s="1"/>
      <c r="QJA62" s="1"/>
      <c r="QJC62" s="1"/>
      <c r="QJE62" s="1"/>
      <c r="QJG62" s="1"/>
      <c r="QJI62" s="1"/>
      <c r="QJK62" s="1"/>
      <c r="QJM62" s="1"/>
      <c r="QJO62" s="1"/>
      <c r="QJQ62" s="1"/>
      <c r="QJS62" s="1"/>
      <c r="QJU62" s="1"/>
      <c r="QJW62" s="1"/>
      <c r="QJY62" s="1"/>
      <c r="QKA62" s="1"/>
      <c r="QKC62" s="1"/>
      <c r="QKE62" s="1"/>
      <c r="QKG62" s="1"/>
      <c r="QKI62" s="1"/>
      <c r="QKK62" s="1"/>
      <c r="QKM62" s="1"/>
      <c r="QKO62" s="1"/>
      <c r="QKQ62" s="1"/>
      <c r="QKS62" s="1"/>
      <c r="QKU62" s="1"/>
      <c r="QKW62" s="1"/>
      <c r="QKY62" s="1"/>
      <c r="QLA62" s="1"/>
      <c r="QLC62" s="1"/>
      <c r="QLE62" s="1"/>
      <c r="QLG62" s="1"/>
      <c r="QLI62" s="1"/>
      <c r="QLK62" s="1"/>
      <c r="QLM62" s="1"/>
      <c r="QLO62" s="1"/>
      <c r="QLQ62" s="1"/>
      <c r="QLS62" s="1"/>
      <c r="QLU62" s="1"/>
      <c r="QLW62" s="1"/>
      <c r="QLY62" s="1"/>
      <c r="QMA62" s="1"/>
      <c r="QMC62" s="1"/>
      <c r="QME62" s="1"/>
      <c r="QMG62" s="1"/>
      <c r="QMI62" s="1"/>
      <c r="QMK62" s="1"/>
      <c r="QMM62" s="1"/>
      <c r="QMO62" s="1"/>
      <c r="QMQ62" s="1"/>
      <c r="QMS62" s="1"/>
      <c r="QMU62" s="1"/>
      <c r="QMW62" s="1"/>
      <c r="QMY62" s="1"/>
      <c r="QNA62" s="1"/>
      <c r="QNC62" s="1"/>
      <c r="QNE62" s="1"/>
      <c r="QNG62" s="1"/>
      <c r="QNI62" s="1"/>
      <c r="QNK62" s="1"/>
      <c r="QNM62" s="1"/>
      <c r="QNO62" s="1"/>
      <c r="QNQ62" s="1"/>
      <c r="QNS62" s="1"/>
      <c r="QNU62" s="1"/>
      <c r="QNW62" s="1"/>
      <c r="QNY62" s="1"/>
      <c r="QOA62" s="1"/>
      <c r="QOC62" s="1"/>
      <c r="QOE62" s="1"/>
      <c r="QOG62" s="1"/>
      <c r="QOI62" s="1"/>
      <c r="QOK62" s="1"/>
      <c r="QOM62" s="1"/>
      <c r="QOO62" s="1"/>
      <c r="QOQ62" s="1"/>
      <c r="QOS62" s="1"/>
      <c r="QOU62" s="1"/>
      <c r="QOW62" s="1"/>
      <c r="QOY62" s="1"/>
      <c r="QPA62" s="1"/>
      <c r="QPC62" s="1"/>
      <c r="QPE62" s="1"/>
      <c r="QPG62" s="1"/>
      <c r="QPI62" s="1"/>
      <c r="QPK62" s="1"/>
      <c r="QPM62" s="1"/>
      <c r="QPO62" s="1"/>
      <c r="QPQ62" s="1"/>
      <c r="QPS62" s="1"/>
      <c r="QPU62" s="1"/>
      <c r="QPW62" s="1"/>
      <c r="QPY62" s="1"/>
      <c r="QQA62" s="1"/>
      <c r="QQC62" s="1"/>
      <c r="QQE62" s="1"/>
      <c r="QQG62" s="1"/>
      <c r="QQI62" s="1"/>
      <c r="QQK62" s="1"/>
      <c r="QQM62" s="1"/>
      <c r="QQO62" s="1"/>
      <c r="QQQ62" s="1"/>
      <c r="QQS62" s="1"/>
      <c r="QQU62" s="1"/>
      <c r="QQW62" s="1"/>
      <c r="QQY62" s="1"/>
      <c r="QRA62" s="1"/>
      <c r="QRC62" s="1"/>
      <c r="QRE62" s="1"/>
      <c r="QRG62" s="1"/>
      <c r="QRI62" s="1"/>
      <c r="QRK62" s="1"/>
      <c r="QRM62" s="1"/>
      <c r="QRO62" s="1"/>
      <c r="QRQ62" s="1"/>
      <c r="QRS62" s="1"/>
      <c r="QRU62" s="1"/>
      <c r="QRW62" s="1"/>
      <c r="QRY62" s="1"/>
      <c r="QSA62" s="1"/>
      <c r="QSC62" s="1"/>
      <c r="QSE62" s="1"/>
      <c r="QSG62" s="1"/>
      <c r="QSI62" s="1"/>
      <c r="QSK62" s="1"/>
      <c r="QSM62" s="1"/>
      <c r="QSO62" s="1"/>
      <c r="QSQ62" s="1"/>
      <c r="QSS62" s="1"/>
      <c r="QSU62" s="1"/>
      <c r="QSW62" s="1"/>
      <c r="QSY62" s="1"/>
      <c r="QTA62" s="1"/>
      <c r="QTC62" s="1"/>
      <c r="QTE62" s="1"/>
      <c r="QTG62" s="1"/>
      <c r="QTI62" s="1"/>
      <c r="QTK62" s="1"/>
      <c r="QTM62" s="1"/>
      <c r="QTO62" s="1"/>
      <c r="QTQ62" s="1"/>
      <c r="QTS62" s="1"/>
      <c r="QTU62" s="1"/>
      <c r="QTW62" s="1"/>
      <c r="QTY62" s="1"/>
      <c r="QUA62" s="1"/>
      <c r="QUC62" s="1"/>
      <c r="QUE62" s="1"/>
      <c r="QUG62" s="1"/>
      <c r="QUI62" s="1"/>
      <c r="QUK62" s="1"/>
      <c r="QUM62" s="1"/>
      <c r="QUO62" s="1"/>
      <c r="QUQ62" s="1"/>
      <c r="QUS62" s="1"/>
      <c r="QUU62" s="1"/>
      <c r="QUW62" s="1"/>
      <c r="QUY62" s="1"/>
      <c r="QVA62" s="1"/>
      <c r="QVC62" s="1"/>
      <c r="QVE62" s="1"/>
      <c r="QVG62" s="1"/>
      <c r="QVI62" s="1"/>
      <c r="QVK62" s="1"/>
      <c r="QVM62" s="1"/>
      <c r="QVO62" s="1"/>
      <c r="QVQ62" s="1"/>
      <c r="QVS62" s="1"/>
      <c r="QVU62" s="1"/>
      <c r="QVW62" s="1"/>
      <c r="QVY62" s="1"/>
      <c r="QWA62" s="1"/>
      <c r="QWC62" s="1"/>
      <c r="QWE62" s="1"/>
      <c r="QWG62" s="1"/>
      <c r="QWI62" s="1"/>
      <c r="QWK62" s="1"/>
      <c r="QWM62" s="1"/>
      <c r="QWO62" s="1"/>
      <c r="QWQ62" s="1"/>
      <c r="QWS62" s="1"/>
      <c r="QWU62" s="1"/>
      <c r="QWW62" s="1"/>
      <c r="QWY62" s="1"/>
      <c r="QXA62" s="1"/>
      <c r="QXC62" s="1"/>
      <c r="QXE62" s="1"/>
      <c r="QXG62" s="1"/>
      <c r="QXI62" s="1"/>
      <c r="QXK62" s="1"/>
      <c r="QXM62" s="1"/>
      <c r="QXO62" s="1"/>
      <c r="QXQ62" s="1"/>
      <c r="QXS62" s="1"/>
      <c r="QXU62" s="1"/>
      <c r="QXW62" s="1"/>
      <c r="QXY62" s="1"/>
      <c r="QYA62" s="1"/>
      <c r="QYC62" s="1"/>
      <c r="QYE62" s="1"/>
      <c r="QYG62" s="1"/>
      <c r="QYI62" s="1"/>
      <c r="QYK62" s="1"/>
      <c r="QYM62" s="1"/>
      <c r="QYO62" s="1"/>
      <c r="QYQ62" s="1"/>
      <c r="QYS62" s="1"/>
      <c r="QYU62" s="1"/>
      <c r="QYW62" s="1"/>
      <c r="QYY62" s="1"/>
      <c r="QZA62" s="1"/>
      <c r="QZC62" s="1"/>
      <c r="QZE62" s="1"/>
      <c r="QZG62" s="1"/>
      <c r="QZI62" s="1"/>
      <c r="QZK62" s="1"/>
      <c r="QZM62" s="1"/>
      <c r="QZO62" s="1"/>
      <c r="QZQ62" s="1"/>
      <c r="QZS62" s="1"/>
      <c r="QZU62" s="1"/>
      <c r="QZW62" s="1"/>
      <c r="QZY62" s="1"/>
      <c r="RAA62" s="1"/>
      <c r="RAC62" s="1"/>
      <c r="RAE62" s="1"/>
      <c r="RAG62" s="1"/>
      <c r="RAI62" s="1"/>
      <c r="RAK62" s="1"/>
      <c r="RAM62" s="1"/>
      <c r="RAO62" s="1"/>
      <c r="RAQ62" s="1"/>
      <c r="RAS62" s="1"/>
      <c r="RAU62" s="1"/>
      <c r="RAW62" s="1"/>
      <c r="RAY62" s="1"/>
      <c r="RBA62" s="1"/>
      <c r="RBC62" s="1"/>
      <c r="RBE62" s="1"/>
      <c r="RBG62" s="1"/>
      <c r="RBI62" s="1"/>
      <c r="RBK62" s="1"/>
      <c r="RBM62" s="1"/>
      <c r="RBO62" s="1"/>
      <c r="RBQ62" s="1"/>
      <c r="RBS62" s="1"/>
      <c r="RBU62" s="1"/>
      <c r="RBW62" s="1"/>
      <c r="RBY62" s="1"/>
      <c r="RCA62" s="1"/>
      <c r="RCC62" s="1"/>
      <c r="RCE62" s="1"/>
      <c r="RCG62" s="1"/>
      <c r="RCI62" s="1"/>
      <c r="RCK62" s="1"/>
      <c r="RCM62" s="1"/>
      <c r="RCO62" s="1"/>
      <c r="RCQ62" s="1"/>
      <c r="RCS62" s="1"/>
      <c r="RCU62" s="1"/>
      <c r="RCW62" s="1"/>
      <c r="RCY62" s="1"/>
      <c r="RDA62" s="1"/>
      <c r="RDC62" s="1"/>
      <c r="RDE62" s="1"/>
      <c r="RDG62" s="1"/>
      <c r="RDI62" s="1"/>
      <c r="RDK62" s="1"/>
      <c r="RDM62" s="1"/>
      <c r="RDO62" s="1"/>
      <c r="RDQ62" s="1"/>
      <c r="RDS62" s="1"/>
      <c r="RDU62" s="1"/>
      <c r="RDW62" s="1"/>
      <c r="RDY62" s="1"/>
      <c r="REA62" s="1"/>
      <c r="REC62" s="1"/>
      <c r="REE62" s="1"/>
      <c r="REG62" s="1"/>
      <c r="REI62" s="1"/>
      <c r="REK62" s="1"/>
      <c r="REM62" s="1"/>
      <c r="REO62" s="1"/>
      <c r="REQ62" s="1"/>
      <c r="RES62" s="1"/>
      <c r="REU62" s="1"/>
      <c r="REW62" s="1"/>
      <c r="REY62" s="1"/>
      <c r="RFA62" s="1"/>
      <c r="RFC62" s="1"/>
      <c r="RFE62" s="1"/>
      <c r="RFG62" s="1"/>
      <c r="RFI62" s="1"/>
      <c r="RFK62" s="1"/>
      <c r="RFM62" s="1"/>
      <c r="RFO62" s="1"/>
      <c r="RFQ62" s="1"/>
      <c r="RFS62" s="1"/>
      <c r="RFU62" s="1"/>
      <c r="RFW62" s="1"/>
      <c r="RFY62" s="1"/>
      <c r="RGA62" s="1"/>
      <c r="RGC62" s="1"/>
      <c r="RGE62" s="1"/>
      <c r="RGG62" s="1"/>
      <c r="RGI62" s="1"/>
      <c r="RGK62" s="1"/>
      <c r="RGM62" s="1"/>
      <c r="RGO62" s="1"/>
      <c r="RGQ62" s="1"/>
      <c r="RGS62" s="1"/>
      <c r="RGU62" s="1"/>
      <c r="RGW62" s="1"/>
      <c r="RGY62" s="1"/>
      <c r="RHA62" s="1"/>
      <c r="RHC62" s="1"/>
      <c r="RHE62" s="1"/>
      <c r="RHG62" s="1"/>
      <c r="RHI62" s="1"/>
      <c r="RHK62" s="1"/>
      <c r="RHM62" s="1"/>
      <c r="RHO62" s="1"/>
      <c r="RHQ62" s="1"/>
      <c r="RHS62" s="1"/>
      <c r="RHU62" s="1"/>
      <c r="RHW62" s="1"/>
      <c r="RHY62" s="1"/>
      <c r="RIA62" s="1"/>
      <c r="RIC62" s="1"/>
      <c r="RIE62" s="1"/>
      <c r="RIG62" s="1"/>
      <c r="RII62" s="1"/>
      <c r="RIK62" s="1"/>
      <c r="RIM62" s="1"/>
      <c r="RIO62" s="1"/>
      <c r="RIQ62" s="1"/>
      <c r="RIS62" s="1"/>
      <c r="RIU62" s="1"/>
      <c r="RIW62" s="1"/>
      <c r="RIY62" s="1"/>
      <c r="RJA62" s="1"/>
      <c r="RJC62" s="1"/>
      <c r="RJE62" s="1"/>
      <c r="RJG62" s="1"/>
      <c r="RJI62" s="1"/>
      <c r="RJK62" s="1"/>
      <c r="RJM62" s="1"/>
      <c r="RJO62" s="1"/>
      <c r="RJQ62" s="1"/>
      <c r="RJS62" s="1"/>
      <c r="RJU62" s="1"/>
      <c r="RJW62" s="1"/>
      <c r="RJY62" s="1"/>
      <c r="RKA62" s="1"/>
      <c r="RKC62" s="1"/>
      <c r="RKE62" s="1"/>
      <c r="RKG62" s="1"/>
      <c r="RKI62" s="1"/>
      <c r="RKK62" s="1"/>
      <c r="RKM62" s="1"/>
      <c r="RKO62" s="1"/>
      <c r="RKQ62" s="1"/>
      <c r="RKS62" s="1"/>
      <c r="RKU62" s="1"/>
      <c r="RKW62" s="1"/>
      <c r="RKY62" s="1"/>
      <c r="RLA62" s="1"/>
      <c r="RLC62" s="1"/>
      <c r="RLE62" s="1"/>
      <c r="RLG62" s="1"/>
      <c r="RLI62" s="1"/>
      <c r="RLK62" s="1"/>
      <c r="RLM62" s="1"/>
      <c r="RLO62" s="1"/>
      <c r="RLQ62" s="1"/>
      <c r="RLS62" s="1"/>
      <c r="RLU62" s="1"/>
      <c r="RLW62" s="1"/>
      <c r="RLY62" s="1"/>
      <c r="RMA62" s="1"/>
      <c r="RMC62" s="1"/>
      <c r="RME62" s="1"/>
      <c r="RMG62" s="1"/>
      <c r="RMI62" s="1"/>
      <c r="RMK62" s="1"/>
      <c r="RMM62" s="1"/>
      <c r="RMO62" s="1"/>
      <c r="RMQ62" s="1"/>
      <c r="RMS62" s="1"/>
      <c r="RMU62" s="1"/>
      <c r="RMW62" s="1"/>
      <c r="RMY62" s="1"/>
      <c r="RNA62" s="1"/>
      <c r="RNC62" s="1"/>
      <c r="RNE62" s="1"/>
      <c r="RNG62" s="1"/>
      <c r="RNI62" s="1"/>
      <c r="RNK62" s="1"/>
      <c r="RNM62" s="1"/>
      <c r="RNO62" s="1"/>
      <c r="RNQ62" s="1"/>
      <c r="RNS62" s="1"/>
      <c r="RNU62" s="1"/>
      <c r="RNW62" s="1"/>
      <c r="RNY62" s="1"/>
      <c r="ROA62" s="1"/>
      <c r="ROC62" s="1"/>
      <c r="ROE62" s="1"/>
      <c r="ROG62" s="1"/>
      <c r="ROI62" s="1"/>
      <c r="ROK62" s="1"/>
      <c r="ROM62" s="1"/>
      <c r="ROO62" s="1"/>
      <c r="ROQ62" s="1"/>
      <c r="ROS62" s="1"/>
      <c r="ROU62" s="1"/>
      <c r="ROW62" s="1"/>
      <c r="ROY62" s="1"/>
      <c r="RPA62" s="1"/>
      <c r="RPC62" s="1"/>
      <c r="RPE62" s="1"/>
      <c r="RPG62" s="1"/>
      <c r="RPI62" s="1"/>
      <c r="RPK62" s="1"/>
      <c r="RPM62" s="1"/>
      <c r="RPO62" s="1"/>
      <c r="RPQ62" s="1"/>
      <c r="RPS62" s="1"/>
      <c r="RPU62" s="1"/>
      <c r="RPW62" s="1"/>
      <c r="RPY62" s="1"/>
      <c r="RQA62" s="1"/>
      <c r="RQC62" s="1"/>
      <c r="RQE62" s="1"/>
      <c r="RQG62" s="1"/>
      <c r="RQI62" s="1"/>
      <c r="RQK62" s="1"/>
      <c r="RQM62" s="1"/>
      <c r="RQO62" s="1"/>
      <c r="RQQ62" s="1"/>
      <c r="RQS62" s="1"/>
      <c r="RQU62" s="1"/>
      <c r="RQW62" s="1"/>
      <c r="RQY62" s="1"/>
      <c r="RRA62" s="1"/>
      <c r="RRC62" s="1"/>
      <c r="RRE62" s="1"/>
      <c r="RRG62" s="1"/>
      <c r="RRI62" s="1"/>
      <c r="RRK62" s="1"/>
      <c r="RRM62" s="1"/>
      <c r="RRO62" s="1"/>
      <c r="RRQ62" s="1"/>
      <c r="RRS62" s="1"/>
      <c r="RRU62" s="1"/>
      <c r="RRW62" s="1"/>
      <c r="RRY62" s="1"/>
      <c r="RSA62" s="1"/>
      <c r="RSC62" s="1"/>
      <c r="RSE62" s="1"/>
      <c r="RSG62" s="1"/>
      <c r="RSI62" s="1"/>
      <c r="RSK62" s="1"/>
      <c r="RSM62" s="1"/>
      <c r="RSO62" s="1"/>
      <c r="RSQ62" s="1"/>
      <c r="RSS62" s="1"/>
      <c r="RSU62" s="1"/>
      <c r="RSW62" s="1"/>
      <c r="RSY62" s="1"/>
      <c r="RTA62" s="1"/>
      <c r="RTC62" s="1"/>
      <c r="RTE62" s="1"/>
      <c r="RTG62" s="1"/>
      <c r="RTI62" s="1"/>
      <c r="RTK62" s="1"/>
      <c r="RTM62" s="1"/>
      <c r="RTO62" s="1"/>
      <c r="RTQ62" s="1"/>
      <c r="RTS62" s="1"/>
      <c r="RTU62" s="1"/>
      <c r="RTW62" s="1"/>
      <c r="RTY62" s="1"/>
      <c r="RUA62" s="1"/>
      <c r="RUC62" s="1"/>
      <c r="RUE62" s="1"/>
      <c r="RUG62" s="1"/>
      <c r="RUI62" s="1"/>
      <c r="RUK62" s="1"/>
      <c r="RUM62" s="1"/>
      <c r="RUO62" s="1"/>
      <c r="RUQ62" s="1"/>
      <c r="RUS62" s="1"/>
      <c r="RUU62" s="1"/>
      <c r="RUW62" s="1"/>
      <c r="RUY62" s="1"/>
      <c r="RVA62" s="1"/>
      <c r="RVC62" s="1"/>
      <c r="RVE62" s="1"/>
      <c r="RVG62" s="1"/>
      <c r="RVI62" s="1"/>
      <c r="RVK62" s="1"/>
      <c r="RVM62" s="1"/>
      <c r="RVO62" s="1"/>
      <c r="RVQ62" s="1"/>
      <c r="RVS62" s="1"/>
      <c r="RVU62" s="1"/>
      <c r="RVW62" s="1"/>
      <c r="RVY62" s="1"/>
      <c r="RWA62" s="1"/>
      <c r="RWC62" s="1"/>
      <c r="RWE62" s="1"/>
      <c r="RWG62" s="1"/>
      <c r="RWI62" s="1"/>
      <c r="RWK62" s="1"/>
      <c r="RWM62" s="1"/>
      <c r="RWO62" s="1"/>
      <c r="RWQ62" s="1"/>
      <c r="RWS62" s="1"/>
      <c r="RWU62" s="1"/>
      <c r="RWW62" s="1"/>
      <c r="RWY62" s="1"/>
      <c r="RXA62" s="1"/>
      <c r="RXC62" s="1"/>
      <c r="RXE62" s="1"/>
      <c r="RXG62" s="1"/>
      <c r="RXI62" s="1"/>
      <c r="RXK62" s="1"/>
      <c r="RXM62" s="1"/>
      <c r="RXO62" s="1"/>
      <c r="RXQ62" s="1"/>
      <c r="RXS62" s="1"/>
      <c r="RXU62" s="1"/>
      <c r="RXW62" s="1"/>
      <c r="RXY62" s="1"/>
      <c r="RYA62" s="1"/>
      <c r="RYC62" s="1"/>
      <c r="RYE62" s="1"/>
      <c r="RYG62" s="1"/>
      <c r="RYI62" s="1"/>
      <c r="RYK62" s="1"/>
      <c r="RYM62" s="1"/>
      <c r="RYO62" s="1"/>
      <c r="RYQ62" s="1"/>
      <c r="RYS62" s="1"/>
      <c r="RYU62" s="1"/>
      <c r="RYW62" s="1"/>
      <c r="RYY62" s="1"/>
      <c r="RZA62" s="1"/>
      <c r="RZC62" s="1"/>
      <c r="RZE62" s="1"/>
      <c r="RZG62" s="1"/>
      <c r="RZI62" s="1"/>
      <c r="RZK62" s="1"/>
      <c r="RZM62" s="1"/>
      <c r="RZO62" s="1"/>
      <c r="RZQ62" s="1"/>
      <c r="RZS62" s="1"/>
      <c r="RZU62" s="1"/>
      <c r="RZW62" s="1"/>
      <c r="RZY62" s="1"/>
      <c r="SAA62" s="1"/>
      <c r="SAC62" s="1"/>
      <c r="SAE62" s="1"/>
      <c r="SAG62" s="1"/>
      <c r="SAI62" s="1"/>
      <c r="SAK62" s="1"/>
      <c r="SAM62" s="1"/>
      <c r="SAO62" s="1"/>
      <c r="SAQ62" s="1"/>
      <c r="SAS62" s="1"/>
      <c r="SAU62" s="1"/>
      <c r="SAW62" s="1"/>
      <c r="SAY62" s="1"/>
      <c r="SBA62" s="1"/>
      <c r="SBC62" s="1"/>
      <c r="SBE62" s="1"/>
      <c r="SBG62" s="1"/>
      <c r="SBI62" s="1"/>
      <c r="SBK62" s="1"/>
      <c r="SBM62" s="1"/>
      <c r="SBO62" s="1"/>
      <c r="SBQ62" s="1"/>
      <c r="SBS62" s="1"/>
      <c r="SBU62" s="1"/>
      <c r="SBW62" s="1"/>
      <c r="SBY62" s="1"/>
      <c r="SCA62" s="1"/>
      <c r="SCC62" s="1"/>
      <c r="SCE62" s="1"/>
      <c r="SCG62" s="1"/>
      <c r="SCI62" s="1"/>
      <c r="SCK62" s="1"/>
      <c r="SCM62" s="1"/>
      <c r="SCO62" s="1"/>
      <c r="SCQ62" s="1"/>
      <c r="SCS62" s="1"/>
      <c r="SCU62" s="1"/>
      <c r="SCW62" s="1"/>
      <c r="SCY62" s="1"/>
      <c r="SDA62" s="1"/>
      <c r="SDC62" s="1"/>
      <c r="SDE62" s="1"/>
      <c r="SDG62" s="1"/>
      <c r="SDI62" s="1"/>
      <c r="SDK62" s="1"/>
      <c r="SDM62" s="1"/>
      <c r="SDO62" s="1"/>
      <c r="SDQ62" s="1"/>
      <c r="SDS62" s="1"/>
      <c r="SDU62" s="1"/>
      <c r="SDW62" s="1"/>
      <c r="SDY62" s="1"/>
      <c r="SEA62" s="1"/>
      <c r="SEC62" s="1"/>
      <c r="SEE62" s="1"/>
      <c r="SEG62" s="1"/>
      <c r="SEI62" s="1"/>
      <c r="SEK62" s="1"/>
      <c r="SEM62" s="1"/>
      <c r="SEO62" s="1"/>
      <c r="SEQ62" s="1"/>
      <c r="SES62" s="1"/>
      <c r="SEU62" s="1"/>
      <c r="SEW62" s="1"/>
      <c r="SEY62" s="1"/>
      <c r="SFA62" s="1"/>
      <c r="SFC62" s="1"/>
      <c r="SFE62" s="1"/>
      <c r="SFG62" s="1"/>
      <c r="SFI62" s="1"/>
      <c r="SFK62" s="1"/>
      <c r="SFM62" s="1"/>
      <c r="SFO62" s="1"/>
      <c r="SFQ62" s="1"/>
      <c r="SFS62" s="1"/>
      <c r="SFU62" s="1"/>
      <c r="SFW62" s="1"/>
      <c r="SFY62" s="1"/>
      <c r="SGA62" s="1"/>
      <c r="SGC62" s="1"/>
      <c r="SGE62" s="1"/>
      <c r="SGG62" s="1"/>
      <c r="SGI62" s="1"/>
      <c r="SGK62" s="1"/>
      <c r="SGM62" s="1"/>
      <c r="SGO62" s="1"/>
      <c r="SGQ62" s="1"/>
      <c r="SGS62" s="1"/>
      <c r="SGU62" s="1"/>
      <c r="SGW62" s="1"/>
      <c r="SGY62" s="1"/>
      <c r="SHA62" s="1"/>
      <c r="SHC62" s="1"/>
      <c r="SHE62" s="1"/>
      <c r="SHG62" s="1"/>
      <c r="SHI62" s="1"/>
      <c r="SHK62" s="1"/>
      <c r="SHM62" s="1"/>
      <c r="SHO62" s="1"/>
      <c r="SHQ62" s="1"/>
      <c r="SHS62" s="1"/>
      <c r="SHU62" s="1"/>
      <c r="SHW62" s="1"/>
      <c r="SHY62" s="1"/>
      <c r="SIA62" s="1"/>
      <c r="SIC62" s="1"/>
      <c r="SIE62" s="1"/>
      <c r="SIG62" s="1"/>
      <c r="SII62" s="1"/>
      <c r="SIK62" s="1"/>
      <c r="SIM62" s="1"/>
      <c r="SIO62" s="1"/>
      <c r="SIQ62" s="1"/>
      <c r="SIS62" s="1"/>
      <c r="SIU62" s="1"/>
      <c r="SIW62" s="1"/>
      <c r="SIY62" s="1"/>
      <c r="SJA62" s="1"/>
      <c r="SJC62" s="1"/>
      <c r="SJE62" s="1"/>
      <c r="SJG62" s="1"/>
      <c r="SJI62" s="1"/>
      <c r="SJK62" s="1"/>
      <c r="SJM62" s="1"/>
      <c r="SJO62" s="1"/>
      <c r="SJQ62" s="1"/>
      <c r="SJS62" s="1"/>
      <c r="SJU62" s="1"/>
      <c r="SJW62" s="1"/>
      <c r="SJY62" s="1"/>
      <c r="SKA62" s="1"/>
      <c r="SKC62" s="1"/>
      <c r="SKE62" s="1"/>
      <c r="SKG62" s="1"/>
      <c r="SKI62" s="1"/>
      <c r="SKK62" s="1"/>
      <c r="SKM62" s="1"/>
      <c r="SKO62" s="1"/>
      <c r="SKQ62" s="1"/>
      <c r="SKS62" s="1"/>
      <c r="SKU62" s="1"/>
      <c r="SKW62" s="1"/>
      <c r="SKY62" s="1"/>
      <c r="SLA62" s="1"/>
      <c r="SLC62" s="1"/>
      <c r="SLE62" s="1"/>
      <c r="SLG62" s="1"/>
      <c r="SLI62" s="1"/>
      <c r="SLK62" s="1"/>
      <c r="SLM62" s="1"/>
      <c r="SLO62" s="1"/>
      <c r="SLQ62" s="1"/>
      <c r="SLS62" s="1"/>
      <c r="SLU62" s="1"/>
      <c r="SLW62" s="1"/>
      <c r="SLY62" s="1"/>
      <c r="SMA62" s="1"/>
      <c r="SMC62" s="1"/>
      <c r="SME62" s="1"/>
      <c r="SMG62" s="1"/>
      <c r="SMI62" s="1"/>
      <c r="SMK62" s="1"/>
      <c r="SMM62" s="1"/>
      <c r="SMO62" s="1"/>
      <c r="SMQ62" s="1"/>
      <c r="SMS62" s="1"/>
      <c r="SMU62" s="1"/>
      <c r="SMW62" s="1"/>
      <c r="SMY62" s="1"/>
      <c r="SNA62" s="1"/>
      <c r="SNC62" s="1"/>
      <c r="SNE62" s="1"/>
      <c r="SNG62" s="1"/>
      <c r="SNI62" s="1"/>
      <c r="SNK62" s="1"/>
      <c r="SNM62" s="1"/>
      <c r="SNO62" s="1"/>
      <c r="SNQ62" s="1"/>
      <c r="SNS62" s="1"/>
      <c r="SNU62" s="1"/>
      <c r="SNW62" s="1"/>
      <c r="SNY62" s="1"/>
      <c r="SOA62" s="1"/>
      <c r="SOC62" s="1"/>
      <c r="SOE62" s="1"/>
      <c r="SOG62" s="1"/>
      <c r="SOI62" s="1"/>
      <c r="SOK62" s="1"/>
      <c r="SOM62" s="1"/>
      <c r="SOO62" s="1"/>
      <c r="SOQ62" s="1"/>
      <c r="SOS62" s="1"/>
      <c r="SOU62" s="1"/>
      <c r="SOW62" s="1"/>
      <c r="SOY62" s="1"/>
      <c r="SPA62" s="1"/>
      <c r="SPC62" s="1"/>
      <c r="SPE62" s="1"/>
      <c r="SPG62" s="1"/>
      <c r="SPI62" s="1"/>
      <c r="SPK62" s="1"/>
      <c r="SPM62" s="1"/>
      <c r="SPO62" s="1"/>
      <c r="SPQ62" s="1"/>
      <c r="SPS62" s="1"/>
      <c r="SPU62" s="1"/>
      <c r="SPW62" s="1"/>
      <c r="SPY62" s="1"/>
      <c r="SQA62" s="1"/>
      <c r="SQC62" s="1"/>
      <c r="SQE62" s="1"/>
      <c r="SQG62" s="1"/>
      <c r="SQI62" s="1"/>
      <c r="SQK62" s="1"/>
      <c r="SQM62" s="1"/>
      <c r="SQO62" s="1"/>
      <c r="SQQ62" s="1"/>
      <c r="SQS62" s="1"/>
      <c r="SQU62" s="1"/>
      <c r="SQW62" s="1"/>
      <c r="SQY62" s="1"/>
      <c r="SRA62" s="1"/>
      <c r="SRC62" s="1"/>
      <c r="SRE62" s="1"/>
      <c r="SRG62" s="1"/>
      <c r="SRI62" s="1"/>
      <c r="SRK62" s="1"/>
      <c r="SRM62" s="1"/>
      <c r="SRO62" s="1"/>
      <c r="SRQ62" s="1"/>
      <c r="SRS62" s="1"/>
      <c r="SRU62" s="1"/>
      <c r="SRW62" s="1"/>
      <c r="SRY62" s="1"/>
      <c r="SSA62" s="1"/>
      <c r="SSC62" s="1"/>
      <c r="SSE62" s="1"/>
      <c r="SSG62" s="1"/>
      <c r="SSI62" s="1"/>
      <c r="SSK62" s="1"/>
      <c r="SSM62" s="1"/>
      <c r="SSO62" s="1"/>
      <c r="SSQ62" s="1"/>
      <c r="SSS62" s="1"/>
      <c r="SSU62" s="1"/>
      <c r="SSW62" s="1"/>
      <c r="SSY62" s="1"/>
      <c r="STA62" s="1"/>
      <c r="STC62" s="1"/>
      <c r="STE62" s="1"/>
      <c r="STG62" s="1"/>
      <c r="STI62" s="1"/>
      <c r="STK62" s="1"/>
      <c r="STM62" s="1"/>
      <c r="STO62" s="1"/>
      <c r="STQ62" s="1"/>
      <c r="STS62" s="1"/>
      <c r="STU62" s="1"/>
      <c r="STW62" s="1"/>
      <c r="STY62" s="1"/>
      <c r="SUA62" s="1"/>
      <c r="SUC62" s="1"/>
      <c r="SUE62" s="1"/>
      <c r="SUG62" s="1"/>
      <c r="SUI62" s="1"/>
      <c r="SUK62" s="1"/>
      <c r="SUM62" s="1"/>
      <c r="SUO62" s="1"/>
      <c r="SUQ62" s="1"/>
      <c r="SUS62" s="1"/>
      <c r="SUU62" s="1"/>
      <c r="SUW62" s="1"/>
      <c r="SUY62" s="1"/>
      <c r="SVA62" s="1"/>
      <c r="SVC62" s="1"/>
      <c r="SVE62" s="1"/>
      <c r="SVG62" s="1"/>
      <c r="SVI62" s="1"/>
      <c r="SVK62" s="1"/>
      <c r="SVM62" s="1"/>
      <c r="SVO62" s="1"/>
      <c r="SVQ62" s="1"/>
      <c r="SVS62" s="1"/>
      <c r="SVU62" s="1"/>
      <c r="SVW62" s="1"/>
      <c r="SVY62" s="1"/>
      <c r="SWA62" s="1"/>
      <c r="SWC62" s="1"/>
      <c r="SWE62" s="1"/>
      <c r="SWG62" s="1"/>
      <c r="SWI62" s="1"/>
      <c r="SWK62" s="1"/>
      <c r="SWM62" s="1"/>
      <c r="SWO62" s="1"/>
      <c r="SWQ62" s="1"/>
      <c r="SWS62" s="1"/>
      <c r="SWU62" s="1"/>
      <c r="SWW62" s="1"/>
      <c r="SWY62" s="1"/>
      <c r="SXA62" s="1"/>
      <c r="SXC62" s="1"/>
      <c r="SXE62" s="1"/>
      <c r="SXG62" s="1"/>
      <c r="SXI62" s="1"/>
      <c r="SXK62" s="1"/>
      <c r="SXM62" s="1"/>
      <c r="SXO62" s="1"/>
      <c r="SXQ62" s="1"/>
      <c r="SXS62" s="1"/>
      <c r="SXU62" s="1"/>
      <c r="SXW62" s="1"/>
      <c r="SXY62" s="1"/>
      <c r="SYA62" s="1"/>
      <c r="SYC62" s="1"/>
      <c r="SYE62" s="1"/>
      <c r="SYG62" s="1"/>
      <c r="SYI62" s="1"/>
      <c r="SYK62" s="1"/>
      <c r="SYM62" s="1"/>
      <c r="SYO62" s="1"/>
      <c r="SYQ62" s="1"/>
      <c r="SYS62" s="1"/>
      <c r="SYU62" s="1"/>
      <c r="SYW62" s="1"/>
      <c r="SYY62" s="1"/>
      <c r="SZA62" s="1"/>
      <c r="SZC62" s="1"/>
      <c r="SZE62" s="1"/>
      <c r="SZG62" s="1"/>
      <c r="SZI62" s="1"/>
      <c r="SZK62" s="1"/>
      <c r="SZM62" s="1"/>
      <c r="SZO62" s="1"/>
      <c r="SZQ62" s="1"/>
      <c r="SZS62" s="1"/>
      <c r="SZU62" s="1"/>
      <c r="SZW62" s="1"/>
      <c r="SZY62" s="1"/>
      <c r="TAA62" s="1"/>
      <c r="TAC62" s="1"/>
      <c r="TAE62" s="1"/>
      <c r="TAG62" s="1"/>
      <c r="TAI62" s="1"/>
      <c r="TAK62" s="1"/>
      <c r="TAM62" s="1"/>
      <c r="TAO62" s="1"/>
      <c r="TAQ62" s="1"/>
      <c r="TAS62" s="1"/>
      <c r="TAU62" s="1"/>
      <c r="TAW62" s="1"/>
      <c r="TAY62" s="1"/>
      <c r="TBA62" s="1"/>
      <c r="TBC62" s="1"/>
      <c r="TBE62" s="1"/>
      <c r="TBG62" s="1"/>
      <c r="TBI62" s="1"/>
      <c r="TBK62" s="1"/>
      <c r="TBM62" s="1"/>
      <c r="TBO62" s="1"/>
      <c r="TBQ62" s="1"/>
      <c r="TBS62" s="1"/>
      <c r="TBU62" s="1"/>
      <c r="TBW62" s="1"/>
      <c r="TBY62" s="1"/>
      <c r="TCA62" s="1"/>
      <c r="TCC62" s="1"/>
      <c r="TCE62" s="1"/>
      <c r="TCG62" s="1"/>
      <c r="TCI62" s="1"/>
      <c r="TCK62" s="1"/>
      <c r="TCM62" s="1"/>
      <c r="TCO62" s="1"/>
      <c r="TCQ62" s="1"/>
      <c r="TCS62" s="1"/>
      <c r="TCU62" s="1"/>
      <c r="TCW62" s="1"/>
      <c r="TCY62" s="1"/>
      <c r="TDA62" s="1"/>
      <c r="TDC62" s="1"/>
      <c r="TDE62" s="1"/>
      <c r="TDG62" s="1"/>
      <c r="TDI62" s="1"/>
      <c r="TDK62" s="1"/>
      <c r="TDM62" s="1"/>
      <c r="TDO62" s="1"/>
      <c r="TDQ62" s="1"/>
      <c r="TDS62" s="1"/>
      <c r="TDU62" s="1"/>
      <c r="TDW62" s="1"/>
      <c r="TDY62" s="1"/>
      <c r="TEA62" s="1"/>
      <c r="TEC62" s="1"/>
      <c r="TEE62" s="1"/>
      <c r="TEG62" s="1"/>
      <c r="TEI62" s="1"/>
      <c r="TEK62" s="1"/>
      <c r="TEM62" s="1"/>
      <c r="TEO62" s="1"/>
      <c r="TEQ62" s="1"/>
      <c r="TES62" s="1"/>
      <c r="TEU62" s="1"/>
      <c r="TEW62" s="1"/>
      <c r="TEY62" s="1"/>
      <c r="TFA62" s="1"/>
      <c r="TFC62" s="1"/>
      <c r="TFE62" s="1"/>
      <c r="TFG62" s="1"/>
      <c r="TFI62" s="1"/>
      <c r="TFK62" s="1"/>
      <c r="TFM62" s="1"/>
      <c r="TFO62" s="1"/>
      <c r="TFQ62" s="1"/>
      <c r="TFS62" s="1"/>
      <c r="TFU62" s="1"/>
      <c r="TFW62" s="1"/>
      <c r="TFY62" s="1"/>
      <c r="TGA62" s="1"/>
      <c r="TGC62" s="1"/>
      <c r="TGE62" s="1"/>
      <c r="TGG62" s="1"/>
      <c r="TGI62" s="1"/>
      <c r="TGK62" s="1"/>
      <c r="TGM62" s="1"/>
      <c r="TGO62" s="1"/>
      <c r="TGQ62" s="1"/>
      <c r="TGS62" s="1"/>
      <c r="TGU62" s="1"/>
      <c r="TGW62" s="1"/>
      <c r="TGY62" s="1"/>
      <c r="THA62" s="1"/>
      <c r="THC62" s="1"/>
      <c r="THE62" s="1"/>
      <c r="THG62" s="1"/>
      <c r="THI62" s="1"/>
      <c r="THK62" s="1"/>
      <c r="THM62" s="1"/>
      <c r="THO62" s="1"/>
      <c r="THQ62" s="1"/>
      <c r="THS62" s="1"/>
      <c r="THU62" s="1"/>
      <c r="THW62" s="1"/>
      <c r="THY62" s="1"/>
      <c r="TIA62" s="1"/>
      <c r="TIC62" s="1"/>
      <c r="TIE62" s="1"/>
      <c r="TIG62" s="1"/>
      <c r="TII62" s="1"/>
      <c r="TIK62" s="1"/>
      <c r="TIM62" s="1"/>
      <c r="TIO62" s="1"/>
      <c r="TIQ62" s="1"/>
      <c r="TIS62" s="1"/>
      <c r="TIU62" s="1"/>
      <c r="TIW62" s="1"/>
      <c r="TIY62" s="1"/>
      <c r="TJA62" s="1"/>
      <c r="TJC62" s="1"/>
      <c r="TJE62" s="1"/>
      <c r="TJG62" s="1"/>
      <c r="TJI62" s="1"/>
      <c r="TJK62" s="1"/>
      <c r="TJM62" s="1"/>
      <c r="TJO62" s="1"/>
      <c r="TJQ62" s="1"/>
      <c r="TJS62" s="1"/>
      <c r="TJU62" s="1"/>
      <c r="TJW62" s="1"/>
      <c r="TJY62" s="1"/>
      <c r="TKA62" s="1"/>
      <c r="TKC62" s="1"/>
      <c r="TKE62" s="1"/>
      <c r="TKG62" s="1"/>
      <c r="TKI62" s="1"/>
      <c r="TKK62" s="1"/>
      <c r="TKM62" s="1"/>
      <c r="TKO62" s="1"/>
      <c r="TKQ62" s="1"/>
      <c r="TKS62" s="1"/>
      <c r="TKU62" s="1"/>
      <c r="TKW62" s="1"/>
      <c r="TKY62" s="1"/>
      <c r="TLA62" s="1"/>
      <c r="TLC62" s="1"/>
      <c r="TLE62" s="1"/>
      <c r="TLG62" s="1"/>
      <c r="TLI62" s="1"/>
      <c r="TLK62" s="1"/>
      <c r="TLM62" s="1"/>
      <c r="TLO62" s="1"/>
      <c r="TLQ62" s="1"/>
      <c r="TLS62" s="1"/>
      <c r="TLU62" s="1"/>
      <c r="TLW62" s="1"/>
      <c r="TLY62" s="1"/>
      <c r="TMA62" s="1"/>
      <c r="TMC62" s="1"/>
      <c r="TME62" s="1"/>
      <c r="TMG62" s="1"/>
      <c r="TMI62" s="1"/>
      <c r="TMK62" s="1"/>
      <c r="TMM62" s="1"/>
      <c r="TMO62" s="1"/>
      <c r="TMQ62" s="1"/>
      <c r="TMS62" s="1"/>
      <c r="TMU62" s="1"/>
      <c r="TMW62" s="1"/>
      <c r="TMY62" s="1"/>
      <c r="TNA62" s="1"/>
      <c r="TNC62" s="1"/>
      <c r="TNE62" s="1"/>
      <c r="TNG62" s="1"/>
      <c r="TNI62" s="1"/>
      <c r="TNK62" s="1"/>
      <c r="TNM62" s="1"/>
      <c r="TNO62" s="1"/>
      <c r="TNQ62" s="1"/>
      <c r="TNS62" s="1"/>
      <c r="TNU62" s="1"/>
      <c r="TNW62" s="1"/>
      <c r="TNY62" s="1"/>
      <c r="TOA62" s="1"/>
      <c r="TOC62" s="1"/>
      <c r="TOE62" s="1"/>
      <c r="TOG62" s="1"/>
      <c r="TOI62" s="1"/>
      <c r="TOK62" s="1"/>
      <c r="TOM62" s="1"/>
      <c r="TOO62" s="1"/>
      <c r="TOQ62" s="1"/>
      <c r="TOS62" s="1"/>
      <c r="TOU62" s="1"/>
      <c r="TOW62" s="1"/>
      <c r="TOY62" s="1"/>
      <c r="TPA62" s="1"/>
      <c r="TPC62" s="1"/>
      <c r="TPE62" s="1"/>
      <c r="TPG62" s="1"/>
      <c r="TPI62" s="1"/>
      <c r="TPK62" s="1"/>
      <c r="TPM62" s="1"/>
      <c r="TPO62" s="1"/>
      <c r="TPQ62" s="1"/>
      <c r="TPS62" s="1"/>
      <c r="TPU62" s="1"/>
      <c r="TPW62" s="1"/>
      <c r="TPY62" s="1"/>
      <c r="TQA62" s="1"/>
      <c r="TQC62" s="1"/>
      <c r="TQE62" s="1"/>
      <c r="TQG62" s="1"/>
      <c r="TQI62" s="1"/>
      <c r="TQK62" s="1"/>
      <c r="TQM62" s="1"/>
      <c r="TQO62" s="1"/>
      <c r="TQQ62" s="1"/>
      <c r="TQS62" s="1"/>
      <c r="TQU62" s="1"/>
      <c r="TQW62" s="1"/>
      <c r="TQY62" s="1"/>
      <c r="TRA62" s="1"/>
      <c r="TRC62" s="1"/>
      <c r="TRE62" s="1"/>
      <c r="TRG62" s="1"/>
      <c r="TRI62" s="1"/>
      <c r="TRK62" s="1"/>
      <c r="TRM62" s="1"/>
      <c r="TRO62" s="1"/>
      <c r="TRQ62" s="1"/>
      <c r="TRS62" s="1"/>
      <c r="TRU62" s="1"/>
      <c r="TRW62" s="1"/>
      <c r="TRY62" s="1"/>
      <c r="TSA62" s="1"/>
      <c r="TSC62" s="1"/>
      <c r="TSE62" s="1"/>
      <c r="TSG62" s="1"/>
      <c r="TSI62" s="1"/>
      <c r="TSK62" s="1"/>
      <c r="TSM62" s="1"/>
      <c r="TSO62" s="1"/>
      <c r="TSQ62" s="1"/>
      <c r="TSS62" s="1"/>
      <c r="TSU62" s="1"/>
      <c r="TSW62" s="1"/>
      <c r="TSY62" s="1"/>
      <c r="TTA62" s="1"/>
      <c r="TTC62" s="1"/>
      <c r="TTE62" s="1"/>
      <c r="TTG62" s="1"/>
      <c r="TTI62" s="1"/>
      <c r="TTK62" s="1"/>
      <c r="TTM62" s="1"/>
      <c r="TTO62" s="1"/>
      <c r="TTQ62" s="1"/>
      <c r="TTS62" s="1"/>
      <c r="TTU62" s="1"/>
      <c r="TTW62" s="1"/>
      <c r="TTY62" s="1"/>
      <c r="TUA62" s="1"/>
      <c r="TUC62" s="1"/>
      <c r="TUE62" s="1"/>
      <c r="TUG62" s="1"/>
      <c r="TUI62" s="1"/>
      <c r="TUK62" s="1"/>
      <c r="TUM62" s="1"/>
      <c r="TUO62" s="1"/>
      <c r="TUQ62" s="1"/>
      <c r="TUS62" s="1"/>
      <c r="TUU62" s="1"/>
      <c r="TUW62" s="1"/>
      <c r="TUY62" s="1"/>
      <c r="TVA62" s="1"/>
      <c r="TVC62" s="1"/>
      <c r="TVE62" s="1"/>
      <c r="TVG62" s="1"/>
      <c r="TVI62" s="1"/>
      <c r="TVK62" s="1"/>
      <c r="TVM62" s="1"/>
      <c r="TVO62" s="1"/>
      <c r="TVQ62" s="1"/>
      <c r="TVS62" s="1"/>
      <c r="TVU62" s="1"/>
      <c r="TVW62" s="1"/>
      <c r="TVY62" s="1"/>
      <c r="TWA62" s="1"/>
      <c r="TWC62" s="1"/>
      <c r="TWE62" s="1"/>
      <c r="TWG62" s="1"/>
      <c r="TWI62" s="1"/>
      <c r="TWK62" s="1"/>
      <c r="TWM62" s="1"/>
      <c r="TWO62" s="1"/>
      <c r="TWQ62" s="1"/>
      <c r="TWS62" s="1"/>
      <c r="TWU62" s="1"/>
      <c r="TWW62" s="1"/>
      <c r="TWY62" s="1"/>
      <c r="TXA62" s="1"/>
      <c r="TXC62" s="1"/>
      <c r="TXE62" s="1"/>
      <c r="TXG62" s="1"/>
      <c r="TXI62" s="1"/>
      <c r="TXK62" s="1"/>
      <c r="TXM62" s="1"/>
      <c r="TXO62" s="1"/>
      <c r="TXQ62" s="1"/>
      <c r="TXS62" s="1"/>
      <c r="TXU62" s="1"/>
      <c r="TXW62" s="1"/>
      <c r="TXY62" s="1"/>
      <c r="TYA62" s="1"/>
      <c r="TYC62" s="1"/>
      <c r="TYE62" s="1"/>
      <c r="TYG62" s="1"/>
      <c r="TYI62" s="1"/>
      <c r="TYK62" s="1"/>
      <c r="TYM62" s="1"/>
      <c r="TYO62" s="1"/>
      <c r="TYQ62" s="1"/>
      <c r="TYS62" s="1"/>
      <c r="TYU62" s="1"/>
      <c r="TYW62" s="1"/>
      <c r="TYY62" s="1"/>
      <c r="TZA62" s="1"/>
      <c r="TZC62" s="1"/>
      <c r="TZE62" s="1"/>
      <c r="TZG62" s="1"/>
      <c r="TZI62" s="1"/>
      <c r="TZK62" s="1"/>
      <c r="TZM62" s="1"/>
      <c r="TZO62" s="1"/>
      <c r="TZQ62" s="1"/>
      <c r="TZS62" s="1"/>
      <c r="TZU62" s="1"/>
      <c r="TZW62" s="1"/>
      <c r="TZY62" s="1"/>
      <c r="UAA62" s="1"/>
      <c r="UAC62" s="1"/>
      <c r="UAE62" s="1"/>
      <c r="UAG62" s="1"/>
      <c r="UAI62" s="1"/>
      <c r="UAK62" s="1"/>
      <c r="UAM62" s="1"/>
      <c r="UAO62" s="1"/>
      <c r="UAQ62" s="1"/>
      <c r="UAS62" s="1"/>
      <c r="UAU62" s="1"/>
      <c r="UAW62" s="1"/>
      <c r="UAY62" s="1"/>
      <c r="UBA62" s="1"/>
      <c r="UBC62" s="1"/>
      <c r="UBE62" s="1"/>
      <c r="UBG62" s="1"/>
      <c r="UBI62" s="1"/>
      <c r="UBK62" s="1"/>
      <c r="UBM62" s="1"/>
      <c r="UBO62" s="1"/>
      <c r="UBQ62" s="1"/>
      <c r="UBS62" s="1"/>
      <c r="UBU62" s="1"/>
      <c r="UBW62" s="1"/>
      <c r="UBY62" s="1"/>
      <c r="UCA62" s="1"/>
      <c r="UCC62" s="1"/>
      <c r="UCE62" s="1"/>
      <c r="UCG62" s="1"/>
      <c r="UCI62" s="1"/>
      <c r="UCK62" s="1"/>
      <c r="UCM62" s="1"/>
      <c r="UCO62" s="1"/>
      <c r="UCQ62" s="1"/>
      <c r="UCS62" s="1"/>
      <c r="UCU62" s="1"/>
      <c r="UCW62" s="1"/>
      <c r="UCY62" s="1"/>
      <c r="UDA62" s="1"/>
      <c r="UDC62" s="1"/>
      <c r="UDE62" s="1"/>
      <c r="UDG62" s="1"/>
      <c r="UDI62" s="1"/>
      <c r="UDK62" s="1"/>
      <c r="UDM62" s="1"/>
      <c r="UDO62" s="1"/>
      <c r="UDQ62" s="1"/>
      <c r="UDS62" s="1"/>
      <c r="UDU62" s="1"/>
      <c r="UDW62" s="1"/>
      <c r="UDY62" s="1"/>
      <c r="UEA62" s="1"/>
      <c r="UEC62" s="1"/>
      <c r="UEE62" s="1"/>
      <c r="UEG62" s="1"/>
      <c r="UEI62" s="1"/>
      <c r="UEK62" s="1"/>
      <c r="UEM62" s="1"/>
      <c r="UEO62" s="1"/>
      <c r="UEQ62" s="1"/>
      <c r="UES62" s="1"/>
      <c r="UEU62" s="1"/>
      <c r="UEW62" s="1"/>
      <c r="UEY62" s="1"/>
      <c r="UFA62" s="1"/>
      <c r="UFC62" s="1"/>
      <c r="UFE62" s="1"/>
      <c r="UFG62" s="1"/>
      <c r="UFI62" s="1"/>
      <c r="UFK62" s="1"/>
      <c r="UFM62" s="1"/>
      <c r="UFO62" s="1"/>
      <c r="UFQ62" s="1"/>
      <c r="UFS62" s="1"/>
      <c r="UFU62" s="1"/>
      <c r="UFW62" s="1"/>
      <c r="UFY62" s="1"/>
      <c r="UGA62" s="1"/>
      <c r="UGC62" s="1"/>
      <c r="UGE62" s="1"/>
      <c r="UGG62" s="1"/>
      <c r="UGI62" s="1"/>
      <c r="UGK62" s="1"/>
      <c r="UGM62" s="1"/>
      <c r="UGO62" s="1"/>
      <c r="UGQ62" s="1"/>
      <c r="UGS62" s="1"/>
      <c r="UGU62" s="1"/>
      <c r="UGW62" s="1"/>
      <c r="UGY62" s="1"/>
      <c r="UHA62" s="1"/>
      <c r="UHC62" s="1"/>
      <c r="UHE62" s="1"/>
      <c r="UHG62" s="1"/>
      <c r="UHI62" s="1"/>
      <c r="UHK62" s="1"/>
      <c r="UHM62" s="1"/>
      <c r="UHO62" s="1"/>
      <c r="UHQ62" s="1"/>
      <c r="UHS62" s="1"/>
      <c r="UHU62" s="1"/>
      <c r="UHW62" s="1"/>
      <c r="UHY62" s="1"/>
      <c r="UIA62" s="1"/>
      <c r="UIC62" s="1"/>
      <c r="UIE62" s="1"/>
      <c r="UIG62" s="1"/>
      <c r="UII62" s="1"/>
      <c r="UIK62" s="1"/>
      <c r="UIM62" s="1"/>
      <c r="UIO62" s="1"/>
      <c r="UIQ62" s="1"/>
      <c r="UIS62" s="1"/>
      <c r="UIU62" s="1"/>
      <c r="UIW62" s="1"/>
      <c r="UIY62" s="1"/>
      <c r="UJA62" s="1"/>
      <c r="UJC62" s="1"/>
      <c r="UJE62" s="1"/>
      <c r="UJG62" s="1"/>
      <c r="UJI62" s="1"/>
      <c r="UJK62" s="1"/>
      <c r="UJM62" s="1"/>
      <c r="UJO62" s="1"/>
      <c r="UJQ62" s="1"/>
      <c r="UJS62" s="1"/>
      <c r="UJU62" s="1"/>
      <c r="UJW62" s="1"/>
      <c r="UJY62" s="1"/>
      <c r="UKA62" s="1"/>
      <c r="UKC62" s="1"/>
      <c r="UKE62" s="1"/>
      <c r="UKG62" s="1"/>
      <c r="UKI62" s="1"/>
      <c r="UKK62" s="1"/>
      <c r="UKM62" s="1"/>
      <c r="UKO62" s="1"/>
      <c r="UKQ62" s="1"/>
      <c r="UKS62" s="1"/>
      <c r="UKU62" s="1"/>
      <c r="UKW62" s="1"/>
      <c r="UKY62" s="1"/>
      <c r="ULA62" s="1"/>
      <c r="ULC62" s="1"/>
      <c r="ULE62" s="1"/>
      <c r="ULG62" s="1"/>
      <c r="ULI62" s="1"/>
      <c r="ULK62" s="1"/>
      <c r="ULM62" s="1"/>
      <c r="ULO62" s="1"/>
      <c r="ULQ62" s="1"/>
      <c r="ULS62" s="1"/>
      <c r="ULU62" s="1"/>
      <c r="ULW62" s="1"/>
      <c r="ULY62" s="1"/>
      <c r="UMA62" s="1"/>
      <c r="UMC62" s="1"/>
      <c r="UME62" s="1"/>
      <c r="UMG62" s="1"/>
      <c r="UMI62" s="1"/>
      <c r="UMK62" s="1"/>
      <c r="UMM62" s="1"/>
      <c r="UMO62" s="1"/>
      <c r="UMQ62" s="1"/>
      <c r="UMS62" s="1"/>
      <c r="UMU62" s="1"/>
      <c r="UMW62" s="1"/>
      <c r="UMY62" s="1"/>
      <c r="UNA62" s="1"/>
      <c r="UNC62" s="1"/>
      <c r="UNE62" s="1"/>
      <c r="UNG62" s="1"/>
      <c r="UNI62" s="1"/>
      <c r="UNK62" s="1"/>
      <c r="UNM62" s="1"/>
      <c r="UNO62" s="1"/>
      <c r="UNQ62" s="1"/>
      <c r="UNS62" s="1"/>
      <c r="UNU62" s="1"/>
      <c r="UNW62" s="1"/>
      <c r="UNY62" s="1"/>
      <c r="UOA62" s="1"/>
      <c r="UOC62" s="1"/>
      <c r="UOE62" s="1"/>
      <c r="UOG62" s="1"/>
      <c r="UOI62" s="1"/>
      <c r="UOK62" s="1"/>
      <c r="UOM62" s="1"/>
      <c r="UOO62" s="1"/>
      <c r="UOQ62" s="1"/>
      <c r="UOS62" s="1"/>
      <c r="UOU62" s="1"/>
      <c r="UOW62" s="1"/>
      <c r="UOY62" s="1"/>
      <c r="UPA62" s="1"/>
      <c r="UPC62" s="1"/>
      <c r="UPE62" s="1"/>
      <c r="UPG62" s="1"/>
      <c r="UPI62" s="1"/>
      <c r="UPK62" s="1"/>
      <c r="UPM62" s="1"/>
      <c r="UPO62" s="1"/>
      <c r="UPQ62" s="1"/>
      <c r="UPS62" s="1"/>
      <c r="UPU62" s="1"/>
      <c r="UPW62" s="1"/>
      <c r="UPY62" s="1"/>
      <c r="UQA62" s="1"/>
      <c r="UQC62" s="1"/>
      <c r="UQE62" s="1"/>
      <c r="UQG62" s="1"/>
      <c r="UQI62" s="1"/>
      <c r="UQK62" s="1"/>
      <c r="UQM62" s="1"/>
      <c r="UQO62" s="1"/>
      <c r="UQQ62" s="1"/>
      <c r="UQS62" s="1"/>
      <c r="UQU62" s="1"/>
      <c r="UQW62" s="1"/>
      <c r="UQY62" s="1"/>
      <c r="URA62" s="1"/>
      <c r="URC62" s="1"/>
      <c r="URE62" s="1"/>
      <c r="URG62" s="1"/>
      <c r="URI62" s="1"/>
      <c r="URK62" s="1"/>
      <c r="URM62" s="1"/>
      <c r="URO62" s="1"/>
      <c r="URQ62" s="1"/>
      <c r="URS62" s="1"/>
      <c r="URU62" s="1"/>
      <c r="URW62" s="1"/>
      <c r="URY62" s="1"/>
      <c r="USA62" s="1"/>
      <c r="USC62" s="1"/>
      <c r="USE62" s="1"/>
      <c r="USG62" s="1"/>
      <c r="USI62" s="1"/>
      <c r="USK62" s="1"/>
      <c r="USM62" s="1"/>
      <c r="USO62" s="1"/>
      <c r="USQ62" s="1"/>
      <c r="USS62" s="1"/>
      <c r="USU62" s="1"/>
      <c r="USW62" s="1"/>
      <c r="USY62" s="1"/>
      <c r="UTA62" s="1"/>
      <c r="UTC62" s="1"/>
      <c r="UTE62" s="1"/>
      <c r="UTG62" s="1"/>
      <c r="UTI62" s="1"/>
      <c r="UTK62" s="1"/>
      <c r="UTM62" s="1"/>
      <c r="UTO62" s="1"/>
      <c r="UTQ62" s="1"/>
      <c r="UTS62" s="1"/>
      <c r="UTU62" s="1"/>
      <c r="UTW62" s="1"/>
      <c r="UTY62" s="1"/>
      <c r="UUA62" s="1"/>
      <c r="UUC62" s="1"/>
      <c r="UUE62" s="1"/>
      <c r="UUG62" s="1"/>
      <c r="UUI62" s="1"/>
      <c r="UUK62" s="1"/>
      <c r="UUM62" s="1"/>
      <c r="UUO62" s="1"/>
      <c r="UUQ62" s="1"/>
      <c r="UUS62" s="1"/>
      <c r="UUU62" s="1"/>
      <c r="UUW62" s="1"/>
      <c r="UUY62" s="1"/>
      <c r="UVA62" s="1"/>
      <c r="UVC62" s="1"/>
      <c r="UVE62" s="1"/>
      <c r="UVG62" s="1"/>
      <c r="UVI62" s="1"/>
      <c r="UVK62" s="1"/>
      <c r="UVM62" s="1"/>
      <c r="UVO62" s="1"/>
      <c r="UVQ62" s="1"/>
      <c r="UVS62" s="1"/>
      <c r="UVU62" s="1"/>
      <c r="UVW62" s="1"/>
      <c r="UVY62" s="1"/>
      <c r="UWA62" s="1"/>
      <c r="UWC62" s="1"/>
      <c r="UWE62" s="1"/>
      <c r="UWG62" s="1"/>
      <c r="UWI62" s="1"/>
      <c r="UWK62" s="1"/>
      <c r="UWM62" s="1"/>
      <c r="UWO62" s="1"/>
      <c r="UWQ62" s="1"/>
      <c r="UWS62" s="1"/>
      <c r="UWU62" s="1"/>
      <c r="UWW62" s="1"/>
      <c r="UWY62" s="1"/>
      <c r="UXA62" s="1"/>
      <c r="UXC62" s="1"/>
      <c r="UXE62" s="1"/>
      <c r="UXG62" s="1"/>
      <c r="UXI62" s="1"/>
      <c r="UXK62" s="1"/>
      <c r="UXM62" s="1"/>
      <c r="UXO62" s="1"/>
      <c r="UXQ62" s="1"/>
      <c r="UXS62" s="1"/>
      <c r="UXU62" s="1"/>
      <c r="UXW62" s="1"/>
      <c r="UXY62" s="1"/>
      <c r="UYA62" s="1"/>
      <c r="UYC62" s="1"/>
      <c r="UYE62" s="1"/>
      <c r="UYG62" s="1"/>
      <c r="UYI62" s="1"/>
      <c r="UYK62" s="1"/>
      <c r="UYM62" s="1"/>
      <c r="UYO62" s="1"/>
      <c r="UYQ62" s="1"/>
      <c r="UYS62" s="1"/>
      <c r="UYU62" s="1"/>
      <c r="UYW62" s="1"/>
      <c r="UYY62" s="1"/>
      <c r="UZA62" s="1"/>
      <c r="UZC62" s="1"/>
      <c r="UZE62" s="1"/>
      <c r="UZG62" s="1"/>
      <c r="UZI62" s="1"/>
      <c r="UZK62" s="1"/>
      <c r="UZM62" s="1"/>
      <c r="UZO62" s="1"/>
      <c r="UZQ62" s="1"/>
      <c r="UZS62" s="1"/>
      <c r="UZU62" s="1"/>
      <c r="UZW62" s="1"/>
      <c r="UZY62" s="1"/>
      <c r="VAA62" s="1"/>
      <c r="VAC62" s="1"/>
      <c r="VAE62" s="1"/>
      <c r="VAG62" s="1"/>
      <c r="VAI62" s="1"/>
      <c r="VAK62" s="1"/>
      <c r="VAM62" s="1"/>
      <c r="VAO62" s="1"/>
      <c r="VAQ62" s="1"/>
      <c r="VAS62" s="1"/>
      <c r="VAU62" s="1"/>
      <c r="VAW62" s="1"/>
      <c r="VAY62" s="1"/>
      <c r="VBA62" s="1"/>
      <c r="VBC62" s="1"/>
      <c r="VBE62" s="1"/>
      <c r="VBG62" s="1"/>
      <c r="VBI62" s="1"/>
      <c r="VBK62" s="1"/>
      <c r="VBM62" s="1"/>
      <c r="VBO62" s="1"/>
      <c r="VBQ62" s="1"/>
      <c r="VBS62" s="1"/>
      <c r="VBU62" s="1"/>
      <c r="VBW62" s="1"/>
      <c r="VBY62" s="1"/>
      <c r="VCA62" s="1"/>
      <c r="VCC62" s="1"/>
      <c r="VCE62" s="1"/>
      <c r="VCG62" s="1"/>
      <c r="VCI62" s="1"/>
      <c r="VCK62" s="1"/>
      <c r="VCM62" s="1"/>
      <c r="VCO62" s="1"/>
      <c r="VCQ62" s="1"/>
      <c r="VCS62" s="1"/>
      <c r="VCU62" s="1"/>
      <c r="VCW62" s="1"/>
      <c r="VCY62" s="1"/>
      <c r="VDA62" s="1"/>
      <c r="VDC62" s="1"/>
      <c r="VDE62" s="1"/>
      <c r="VDG62" s="1"/>
      <c r="VDI62" s="1"/>
      <c r="VDK62" s="1"/>
      <c r="VDM62" s="1"/>
      <c r="VDO62" s="1"/>
      <c r="VDQ62" s="1"/>
      <c r="VDS62" s="1"/>
      <c r="VDU62" s="1"/>
      <c r="VDW62" s="1"/>
      <c r="VDY62" s="1"/>
      <c r="VEA62" s="1"/>
      <c r="VEC62" s="1"/>
      <c r="VEE62" s="1"/>
      <c r="VEG62" s="1"/>
      <c r="VEI62" s="1"/>
      <c r="VEK62" s="1"/>
      <c r="VEM62" s="1"/>
      <c r="VEO62" s="1"/>
      <c r="VEQ62" s="1"/>
      <c r="VES62" s="1"/>
      <c r="VEU62" s="1"/>
      <c r="VEW62" s="1"/>
      <c r="VEY62" s="1"/>
      <c r="VFA62" s="1"/>
      <c r="VFC62" s="1"/>
      <c r="VFE62" s="1"/>
      <c r="VFG62" s="1"/>
      <c r="VFI62" s="1"/>
      <c r="VFK62" s="1"/>
      <c r="VFM62" s="1"/>
      <c r="VFO62" s="1"/>
      <c r="VFQ62" s="1"/>
      <c r="VFS62" s="1"/>
      <c r="VFU62" s="1"/>
      <c r="VFW62" s="1"/>
      <c r="VFY62" s="1"/>
      <c r="VGA62" s="1"/>
      <c r="VGC62" s="1"/>
      <c r="VGE62" s="1"/>
      <c r="VGG62" s="1"/>
      <c r="VGI62" s="1"/>
      <c r="VGK62" s="1"/>
      <c r="VGM62" s="1"/>
      <c r="VGO62" s="1"/>
      <c r="VGQ62" s="1"/>
      <c r="VGS62" s="1"/>
      <c r="VGU62" s="1"/>
      <c r="VGW62" s="1"/>
      <c r="VGY62" s="1"/>
      <c r="VHA62" s="1"/>
      <c r="VHC62" s="1"/>
      <c r="VHE62" s="1"/>
      <c r="VHG62" s="1"/>
      <c r="VHI62" s="1"/>
      <c r="VHK62" s="1"/>
      <c r="VHM62" s="1"/>
      <c r="VHO62" s="1"/>
      <c r="VHQ62" s="1"/>
      <c r="VHS62" s="1"/>
      <c r="VHU62" s="1"/>
      <c r="VHW62" s="1"/>
      <c r="VHY62" s="1"/>
      <c r="VIA62" s="1"/>
      <c r="VIC62" s="1"/>
      <c r="VIE62" s="1"/>
      <c r="VIG62" s="1"/>
      <c r="VII62" s="1"/>
      <c r="VIK62" s="1"/>
      <c r="VIM62" s="1"/>
      <c r="VIO62" s="1"/>
      <c r="VIQ62" s="1"/>
      <c r="VIS62" s="1"/>
      <c r="VIU62" s="1"/>
      <c r="VIW62" s="1"/>
      <c r="VIY62" s="1"/>
      <c r="VJA62" s="1"/>
      <c r="VJC62" s="1"/>
      <c r="VJE62" s="1"/>
      <c r="VJG62" s="1"/>
      <c r="VJI62" s="1"/>
      <c r="VJK62" s="1"/>
      <c r="VJM62" s="1"/>
      <c r="VJO62" s="1"/>
      <c r="VJQ62" s="1"/>
      <c r="VJS62" s="1"/>
      <c r="VJU62" s="1"/>
      <c r="VJW62" s="1"/>
      <c r="VJY62" s="1"/>
      <c r="VKA62" s="1"/>
      <c r="VKC62" s="1"/>
      <c r="VKE62" s="1"/>
      <c r="VKG62" s="1"/>
      <c r="VKI62" s="1"/>
      <c r="VKK62" s="1"/>
      <c r="VKM62" s="1"/>
      <c r="VKO62" s="1"/>
      <c r="VKQ62" s="1"/>
      <c r="VKS62" s="1"/>
      <c r="VKU62" s="1"/>
      <c r="VKW62" s="1"/>
      <c r="VKY62" s="1"/>
      <c r="VLA62" s="1"/>
      <c r="VLC62" s="1"/>
      <c r="VLE62" s="1"/>
      <c r="VLG62" s="1"/>
      <c r="VLI62" s="1"/>
      <c r="VLK62" s="1"/>
      <c r="VLM62" s="1"/>
      <c r="VLO62" s="1"/>
      <c r="VLQ62" s="1"/>
      <c r="VLS62" s="1"/>
      <c r="VLU62" s="1"/>
      <c r="VLW62" s="1"/>
      <c r="VLY62" s="1"/>
      <c r="VMA62" s="1"/>
      <c r="VMC62" s="1"/>
      <c r="VME62" s="1"/>
      <c r="VMG62" s="1"/>
      <c r="VMI62" s="1"/>
      <c r="VMK62" s="1"/>
      <c r="VMM62" s="1"/>
      <c r="VMO62" s="1"/>
      <c r="VMQ62" s="1"/>
      <c r="VMS62" s="1"/>
      <c r="VMU62" s="1"/>
      <c r="VMW62" s="1"/>
      <c r="VMY62" s="1"/>
      <c r="VNA62" s="1"/>
      <c r="VNC62" s="1"/>
      <c r="VNE62" s="1"/>
      <c r="VNG62" s="1"/>
      <c r="VNI62" s="1"/>
      <c r="VNK62" s="1"/>
      <c r="VNM62" s="1"/>
      <c r="VNO62" s="1"/>
      <c r="VNQ62" s="1"/>
      <c r="VNS62" s="1"/>
      <c r="VNU62" s="1"/>
      <c r="VNW62" s="1"/>
      <c r="VNY62" s="1"/>
      <c r="VOA62" s="1"/>
      <c r="VOC62" s="1"/>
      <c r="VOE62" s="1"/>
      <c r="VOG62" s="1"/>
      <c r="VOI62" s="1"/>
      <c r="VOK62" s="1"/>
      <c r="VOM62" s="1"/>
      <c r="VOO62" s="1"/>
      <c r="VOQ62" s="1"/>
      <c r="VOS62" s="1"/>
      <c r="VOU62" s="1"/>
      <c r="VOW62" s="1"/>
      <c r="VOY62" s="1"/>
      <c r="VPA62" s="1"/>
      <c r="VPC62" s="1"/>
      <c r="VPE62" s="1"/>
      <c r="VPG62" s="1"/>
      <c r="VPI62" s="1"/>
      <c r="VPK62" s="1"/>
      <c r="VPM62" s="1"/>
      <c r="VPO62" s="1"/>
      <c r="VPQ62" s="1"/>
      <c r="VPS62" s="1"/>
      <c r="VPU62" s="1"/>
      <c r="VPW62" s="1"/>
      <c r="VPY62" s="1"/>
      <c r="VQA62" s="1"/>
      <c r="VQC62" s="1"/>
      <c r="VQE62" s="1"/>
      <c r="VQG62" s="1"/>
      <c r="VQI62" s="1"/>
      <c r="VQK62" s="1"/>
      <c r="VQM62" s="1"/>
      <c r="VQO62" s="1"/>
      <c r="VQQ62" s="1"/>
      <c r="VQS62" s="1"/>
      <c r="VQU62" s="1"/>
      <c r="VQW62" s="1"/>
      <c r="VQY62" s="1"/>
      <c r="VRA62" s="1"/>
      <c r="VRC62" s="1"/>
      <c r="VRE62" s="1"/>
      <c r="VRG62" s="1"/>
      <c r="VRI62" s="1"/>
      <c r="VRK62" s="1"/>
      <c r="VRM62" s="1"/>
      <c r="VRO62" s="1"/>
      <c r="VRQ62" s="1"/>
      <c r="VRS62" s="1"/>
      <c r="VRU62" s="1"/>
      <c r="VRW62" s="1"/>
      <c r="VRY62" s="1"/>
      <c r="VSA62" s="1"/>
      <c r="VSC62" s="1"/>
      <c r="VSE62" s="1"/>
      <c r="VSG62" s="1"/>
      <c r="VSI62" s="1"/>
      <c r="VSK62" s="1"/>
      <c r="VSM62" s="1"/>
      <c r="VSO62" s="1"/>
      <c r="VSQ62" s="1"/>
      <c r="VSS62" s="1"/>
      <c r="VSU62" s="1"/>
      <c r="VSW62" s="1"/>
      <c r="VSY62" s="1"/>
      <c r="VTA62" s="1"/>
      <c r="VTC62" s="1"/>
      <c r="VTE62" s="1"/>
      <c r="VTG62" s="1"/>
      <c r="VTI62" s="1"/>
      <c r="VTK62" s="1"/>
      <c r="VTM62" s="1"/>
      <c r="VTO62" s="1"/>
      <c r="VTQ62" s="1"/>
      <c r="VTS62" s="1"/>
      <c r="VTU62" s="1"/>
      <c r="VTW62" s="1"/>
      <c r="VTY62" s="1"/>
      <c r="VUA62" s="1"/>
      <c r="VUC62" s="1"/>
      <c r="VUE62" s="1"/>
      <c r="VUG62" s="1"/>
      <c r="VUI62" s="1"/>
      <c r="VUK62" s="1"/>
      <c r="VUM62" s="1"/>
      <c r="VUO62" s="1"/>
      <c r="VUQ62" s="1"/>
      <c r="VUS62" s="1"/>
      <c r="VUU62" s="1"/>
      <c r="VUW62" s="1"/>
      <c r="VUY62" s="1"/>
      <c r="VVA62" s="1"/>
      <c r="VVC62" s="1"/>
      <c r="VVE62" s="1"/>
      <c r="VVG62" s="1"/>
      <c r="VVI62" s="1"/>
      <c r="VVK62" s="1"/>
      <c r="VVM62" s="1"/>
      <c r="VVO62" s="1"/>
      <c r="VVQ62" s="1"/>
      <c r="VVS62" s="1"/>
      <c r="VVU62" s="1"/>
      <c r="VVW62" s="1"/>
      <c r="VVY62" s="1"/>
      <c r="VWA62" s="1"/>
      <c r="VWC62" s="1"/>
      <c r="VWE62" s="1"/>
      <c r="VWG62" s="1"/>
      <c r="VWI62" s="1"/>
      <c r="VWK62" s="1"/>
      <c r="VWM62" s="1"/>
      <c r="VWO62" s="1"/>
      <c r="VWQ62" s="1"/>
      <c r="VWS62" s="1"/>
      <c r="VWU62" s="1"/>
      <c r="VWW62" s="1"/>
      <c r="VWY62" s="1"/>
      <c r="VXA62" s="1"/>
      <c r="VXC62" s="1"/>
      <c r="VXE62" s="1"/>
      <c r="VXG62" s="1"/>
      <c r="VXI62" s="1"/>
      <c r="VXK62" s="1"/>
      <c r="VXM62" s="1"/>
      <c r="VXO62" s="1"/>
      <c r="VXQ62" s="1"/>
      <c r="VXS62" s="1"/>
      <c r="VXU62" s="1"/>
      <c r="VXW62" s="1"/>
      <c r="VXY62" s="1"/>
      <c r="VYA62" s="1"/>
      <c r="VYC62" s="1"/>
      <c r="VYE62" s="1"/>
      <c r="VYG62" s="1"/>
      <c r="VYI62" s="1"/>
      <c r="VYK62" s="1"/>
      <c r="VYM62" s="1"/>
      <c r="VYO62" s="1"/>
      <c r="VYQ62" s="1"/>
      <c r="VYS62" s="1"/>
      <c r="VYU62" s="1"/>
      <c r="VYW62" s="1"/>
      <c r="VYY62" s="1"/>
      <c r="VZA62" s="1"/>
      <c r="VZC62" s="1"/>
      <c r="VZE62" s="1"/>
      <c r="VZG62" s="1"/>
      <c r="VZI62" s="1"/>
      <c r="VZK62" s="1"/>
      <c r="VZM62" s="1"/>
      <c r="VZO62" s="1"/>
      <c r="VZQ62" s="1"/>
      <c r="VZS62" s="1"/>
      <c r="VZU62" s="1"/>
      <c r="VZW62" s="1"/>
      <c r="VZY62" s="1"/>
      <c r="WAA62" s="1"/>
      <c r="WAC62" s="1"/>
      <c r="WAE62" s="1"/>
      <c r="WAG62" s="1"/>
      <c r="WAI62" s="1"/>
      <c r="WAK62" s="1"/>
      <c r="WAM62" s="1"/>
      <c r="WAO62" s="1"/>
      <c r="WAQ62" s="1"/>
      <c r="WAS62" s="1"/>
      <c r="WAU62" s="1"/>
      <c r="WAW62" s="1"/>
      <c r="WAY62" s="1"/>
      <c r="WBA62" s="1"/>
      <c r="WBC62" s="1"/>
      <c r="WBE62" s="1"/>
      <c r="WBG62" s="1"/>
      <c r="WBI62" s="1"/>
      <c r="WBK62" s="1"/>
      <c r="WBM62" s="1"/>
      <c r="WBO62" s="1"/>
      <c r="WBQ62" s="1"/>
      <c r="WBS62" s="1"/>
      <c r="WBU62" s="1"/>
      <c r="WBW62" s="1"/>
      <c r="WBY62" s="1"/>
      <c r="WCA62" s="1"/>
      <c r="WCC62" s="1"/>
      <c r="WCE62" s="1"/>
      <c r="WCG62" s="1"/>
      <c r="WCI62" s="1"/>
      <c r="WCK62" s="1"/>
      <c r="WCM62" s="1"/>
      <c r="WCO62" s="1"/>
      <c r="WCQ62" s="1"/>
      <c r="WCS62" s="1"/>
      <c r="WCU62" s="1"/>
      <c r="WCW62" s="1"/>
      <c r="WCY62" s="1"/>
      <c r="WDA62" s="1"/>
      <c r="WDC62" s="1"/>
      <c r="WDE62" s="1"/>
      <c r="WDG62" s="1"/>
      <c r="WDI62" s="1"/>
      <c r="WDK62" s="1"/>
      <c r="WDM62" s="1"/>
      <c r="WDO62" s="1"/>
      <c r="WDQ62" s="1"/>
      <c r="WDS62" s="1"/>
      <c r="WDU62" s="1"/>
      <c r="WDW62" s="1"/>
      <c r="WDY62" s="1"/>
      <c r="WEA62" s="1"/>
      <c r="WEC62" s="1"/>
      <c r="WEE62" s="1"/>
      <c r="WEG62" s="1"/>
      <c r="WEI62" s="1"/>
      <c r="WEK62" s="1"/>
      <c r="WEM62" s="1"/>
      <c r="WEO62" s="1"/>
      <c r="WEQ62" s="1"/>
      <c r="WES62" s="1"/>
      <c r="WEU62" s="1"/>
      <c r="WEW62" s="1"/>
      <c r="WEY62" s="1"/>
      <c r="WFA62" s="1"/>
      <c r="WFC62" s="1"/>
      <c r="WFE62" s="1"/>
      <c r="WFG62" s="1"/>
      <c r="WFI62" s="1"/>
      <c r="WFK62" s="1"/>
      <c r="WFM62" s="1"/>
      <c r="WFO62" s="1"/>
      <c r="WFQ62" s="1"/>
      <c r="WFS62" s="1"/>
      <c r="WFU62" s="1"/>
      <c r="WFW62" s="1"/>
      <c r="WFY62" s="1"/>
      <c r="WGA62" s="1"/>
      <c r="WGC62" s="1"/>
      <c r="WGE62" s="1"/>
      <c r="WGG62" s="1"/>
      <c r="WGI62" s="1"/>
      <c r="WGK62" s="1"/>
      <c r="WGM62" s="1"/>
      <c r="WGO62" s="1"/>
      <c r="WGQ62" s="1"/>
      <c r="WGS62" s="1"/>
      <c r="WGU62" s="1"/>
      <c r="WGW62" s="1"/>
      <c r="WGY62" s="1"/>
      <c r="WHA62" s="1"/>
      <c r="WHC62" s="1"/>
      <c r="WHE62" s="1"/>
      <c r="WHG62" s="1"/>
      <c r="WHI62" s="1"/>
      <c r="WHK62" s="1"/>
      <c r="WHM62" s="1"/>
      <c r="WHO62" s="1"/>
      <c r="WHQ62" s="1"/>
      <c r="WHS62" s="1"/>
      <c r="WHU62" s="1"/>
      <c r="WHW62" s="1"/>
      <c r="WHY62" s="1"/>
      <c r="WIA62" s="1"/>
      <c r="WIC62" s="1"/>
      <c r="WIE62" s="1"/>
      <c r="WIG62" s="1"/>
      <c r="WII62" s="1"/>
      <c r="WIK62" s="1"/>
      <c r="WIM62" s="1"/>
      <c r="WIO62" s="1"/>
      <c r="WIQ62" s="1"/>
      <c r="WIS62" s="1"/>
      <c r="WIU62" s="1"/>
      <c r="WIW62" s="1"/>
      <c r="WIY62" s="1"/>
      <c r="WJA62" s="1"/>
      <c r="WJC62" s="1"/>
      <c r="WJE62" s="1"/>
      <c r="WJG62" s="1"/>
      <c r="WJI62" s="1"/>
      <c r="WJK62" s="1"/>
      <c r="WJM62" s="1"/>
      <c r="WJO62" s="1"/>
      <c r="WJQ62" s="1"/>
      <c r="WJS62" s="1"/>
      <c r="WJU62" s="1"/>
      <c r="WJW62" s="1"/>
      <c r="WJY62" s="1"/>
      <c r="WKA62" s="1"/>
      <c r="WKC62" s="1"/>
      <c r="WKE62" s="1"/>
      <c r="WKG62" s="1"/>
      <c r="WKI62" s="1"/>
      <c r="WKK62" s="1"/>
      <c r="WKM62" s="1"/>
      <c r="WKO62" s="1"/>
      <c r="WKQ62" s="1"/>
      <c r="WKS62" s="1"/>
      <c r="WKU62" s="1"/>
      <c r="WKW62" s="1"/>
      <c r="WKY62" s="1"/>
      <c r="WLA62" s="1"/>
      <c r="WLC62" s="1"/>
      <c r="WLE62" s="1"/>
      <c r="WLG62" s="1"/>
      <c r="WLI62" s="1"/>
      <c r="WLK62" s="1"/>
      <c r="WLM62" s="1"/>
      <c r="WLO62" s="1"/>
      <c r="WLQ62" s="1"/>
      <c r="WLS62" s="1"/>
      <c r="WLU62" s="1"/>
      <c r="WLW62" s="1"/>
      <c r="WLY62" s="1"/>
      <c r="WMA62" s="1"/>
      <c r="WMC62" s="1"/>
      <c r="WME62" s="1"/>
      <c r="WMG62" s="1"/>
      <c r="WMI62" s="1"/>
      <c r="WMK62" s="1"/>
      <c r="WMM62" s="1"/>
      <c r="WMO62" s="1"/>
      <c r="WMQ62" s="1"/>
      <c r="WMS62" s="1"/>
      <c r="WMU62" s="1"/>
      <c r="WMW62" s="1"/>
      <c r="WMY62" s="1"/>
      <c r="WNA62" s="1"/>
      <c r="WNC62" s="1"/>
      <c r="WNE62" s="1"/>
      <c r="WNG62" s="1"/>
      <c r="WNI62" s="1"/>
      <c r="WNK62" s="1"/>
      <c r="WNM62" s="1"/>
      <c r="WNO62" s="1"/>
      <c r="WNQ62" s="1"/>
      <c r="WNS62" s="1"/>
      <c r="WNU62" s="1"/>
      <c r="WNW62" s="1"/>
      <c r="WNY62" s="1"/>
      <c r="WOA62" s="1"/>
      <c r="WOC62" s="1"/>
      <c r="WOE62" s="1"/>
      <c r="WOG62" s="1"/>
      <c r="WOI62" s="1"/>
      <c r="WOK62" s="1"/>
      <c r="WOM62" s="1"/>
      <c r="WOO62" s="1"/>
      <c r="WOQ62" s="1"/>
      <c r="WOS62" s="1"/>
      <c r="WOU62" s="1"/>
      <c r="WOW62" s="1"/>
      <c r="WOY62" s="1"/>
      <c r="WPA62" s="1"/>
      <c r="WPC62" s="1"/>
      <c r="WPE62" s="1"/>
      <c r="WPG62" s="1"/>
      <c r="WPI62" s="1"/>
      <c r="WPK62" s="1"/>
      <c r="WPM62" s="1"/>
      <c r="WPO62" s="1"/>
      <c r="WPQ62" s="1"/>
      <c r="WPS62" s="1"/>
      <c r="WPU62" s="1"/>
      <c r="WPW62" s="1"/>
      <c r="WPY62" s="1"/>
      <c r="WQA62" s="1"/>
      <c r="WQC62" s="1"/>
      <c r="WQE62" s="1"/>
      <c r="WQG62" s="1"/>
      <c r="WQI62" s="1"/>
      <c r="WQK62" s="1"/>
      <c r="WQM62" s="1"/>
      <c r="WQO62" s="1"/>
      <c r="WQQ62" s="1"/>
      <c r="WQS62" s="1"/>
      <c r="WQU62" s="1"/>
      <c r="WQW62" s="1"/>
      <c r="WQY62" s="1"/>
      <c r="WRA62" s="1"/>
      <c r="WRC62" s="1"/>
      <c r="WRE62" s="1"/>
      <c r="WRG62" s="1"/>
      <c r="WRI62" s="1"/>
      <c r="WRK62" s="1"/>
      <c r="WRM62" s="1"/>
      <c r="WRO62" s="1"/>
      <c r="WRQ62" s="1"/>
      <c r="WRS62" s="1"/>
      <c r="WRU62" s="1"/>
      <c r="WRW62" s="1"/>
      <c r="WRY62" s="1"/>
      <c r="WSA62" s="1"/>
      <c r="WSC62" s="1"/>
      <c r="WSE62" s="1"/>
      <c r="WSG62" s="1"/>
      <c r="WSI62" s="1"/>
      <c r="WSK62" s="1"/>
      <c r="WSM62" s="1"/>
      <c r="WSO62" s="1"/>
      <c r="WSQ62" s="1"/>
      <c r="WSS62" s="1"/>
      <c r="WSU62" s="1"/>
      <c r="WSW62" s="1"/>
      <c r="WSY62" s="1"/>
      <c r="WTA62" s="1"/>
      <c r="WTC62" s="1"/>
      <c r="WTE62" s="1"/>
      <c r="WTG62" s="1"/>
      <c r="WTI62" s="1"/>
      <c r="WTK62" s="1"/>
      <c r="WTM62" s="1"/>
      <c r="WTO62" s="1"/>
      <c r="WTQ62" s="1"/>
      <c r="WTS62" s="1"/>
      <c r="WTU62" s="1"/>
      <c r="WTW62" s="1"/>
      <c r="WTY62" s="1"/>
      <c r="WUA62" s="1"/>
      <c r="WUC62" s="1"/>
      <c r="WUE62" s="1"/>
      <c r="WUG62" s="1"/>
      <c r="WUI62" s="1"/>
      <c r="WUK62" s="1"/>
      <c r="WUM62" s="1"/>
      <c r="WUO62" s="1"/>
      <c r="WUQ62" s="1"/>
      <c r="WUS62" s="1"/>
      <c r="WUU62" s="1"/>
      <c r="WUW62" s="1"/>
      <c r="WUY62" s="1"/>
      <c r="WVA62" s="1"/>
      <c r="WVC62" s="1"/>
      <c r="WVE62" s="1"/>
      <c r="WVG62" s="1"/>
      <c r="WVI62" s="1"/>
      <c r="WVK62" s="1"/>
      <c r="WVM62" s="1"/>
      <c r="WVO62" s="1"/>
      <c r="WVQ62" s="1"/>
      <c r="WVS62" s="1"/>
      <c r="WVU62" s="1"/>
      <c r="WVW62" s="1"/>
      <c r="WVY62" s="1"/>
      <c r="WWA62" s="1"/>
      <c r="WWC62" s="1"/>
      <c r="WWE62" s="1"/>
      <c r="WWG62" s="1"/>
      <c r="WWI62" s="1"/>
      <c r="WWK62" s="1"/>
      <c r="WWM62" s="1"/>
      <c r="WWO62" s="1"/>
      <c r="WWQ62" s="1"/>
      <c r="WWS62" s="1"/>
      <c r="WWU62" s="1"/>
      <c r="WWW62" s="1"/>
      <c r="WWY62" s="1"/>
      <c r="WXA62" s="1"/>
      <c r="WXC62" s="1"/>
      <c r="WXE62" s="1"/>
      <c r="WXG62" s="1"/>
      <c r="WXI62" s="1"/>
      <c r="WXK62" s="1"/>
      <c r="WXM62" s="1"/>
      <c r="WXO62" s="1"/>
      <c r="WXQ62" s="1"/>
      <c r="WXS62" s="1"/>
      <c r="WXU62" s="1"/>
      <c r="WXW62" s="1"/>
      <c r="WXY62" s="1"/>
      <c r="WYA62" s="1"/>
      <c r="WYC62" s="1"/>
      <c r="WYE62" s="1"/>
      <c r="WYG62" s="1"/>
      <c r="WYI62" s="1"/>
      <c r="WYK62" s="1"/>
      <c r="WYM62" s="1"/>
      <c r="WYO62" s="1"/>
      <c r="WYQ62" s="1"/>
      <c r="WYS62" s="1"/>
      <c r="WYU62" s="1"/>
      <c r="WYW62" s="1"/>
      <c r="WYY62" s="1"/>
      <c r="WZA62" s="1"/>
      <c r="WZC62" s="1"/>
      <c r="WZE62" s="1"/>
      <c r="WZG62" s="1"/>
      <c r="WZI62" s="1"/>
      <c r="WZK62" s="1"/>
      <c r="WZM62" s="1"/>
      <c r="WZO62" s="1"/>
      <c r="WZQ62" s="1"/>
      <c r="WZS62" s="1"/>
      <c r="WZU62" s="1"/>
      <c r="WZW62" s="1"/>
      <c r="WZY62" s="1"/>
      <c r="XAA62" s="1"/>
      <c r="XAC62" s="1"/>
      <c r="XAE62" s="1"/>
      <c r="XAG62" s="1"/>
      <c r="XAI62" s="1"/>
      <c r="XAK62" s="1"/>
      <c r="XAM62" s="1"/>
      <c r="XAO62" s="1"/>
      <c r="XAQ62" s="1"/>
      <c r="XAS62" s="1"/>
      <c r="XAU62" s="1"/>
      <c r="XAW62" s="1"/>
      <c r="XAY62" s="1"/>
      <c r="XBA62" s="1"/>
      <c r="XBC62" s="1"/>
      <c r="XBE62" s="1"/>
      <c r="XBG62" s="1"/>
      <c r="XBI62" s="1"/>
      <c r="XBK62" s="1"/>
      <c r="XBM62" s="1"/>
      <c r="XBO62" s="1"/>
      <c r="XBQ62" s="1"/>
      <c r="XBS62" s="1"/>
      <c r="XBU62" s="1"/>
      <c r="XBW62" s="1"/>
      <c r="XBY62" s="1"/>
      <c r="XCA62" s="1"/>
      <c r="XCC62" s="1"/>
      <c r="XCE62" s="1"/>
      <c r="XCG62" s="1"/>
      <c r="XCI62" s="1"/>
      <c r="XCK62" s="1"/>
      <c r="XCM62" s="1"/>
      <c r="XCO62" s="1"/>
      <c r="XCQ62" s="1"/>
      <c r="XCS62" s="1"/>
      <c r="XCU62" s="1"/>
      <c r="XCW62" s="1"/>
      <c r="XCY62" s="1"/>
      <c r="XDA62" s="1"/>
      <c r="XDC62" s="1"/>
      <c r="XDE62" s="1"/>
      <c r="XDG62" s="1"/>
      <c r="XDI62" s="1"/>
      <c r="XDK62" s="1"/>
      <c r="XDM62" s="1"/>
      <c r="XDO62" s="1"/>
      <c r="XDQ62" s="1"/>
      <c r="XDS62" s="1"/>
      <c r="XDU62" s="1"/>
      <c r="XDW62" s="1"/>
      <c r="XDY62" s="1"/>
      <c r="XEA62" s="1"/>
      <c r="XEC62" s="1"/>
      <c r="XEE62" s="1"/>
      <c r="XEG62" s="1"/>
      <c r="XEI62" s="1"/>
      <c r="XEK62" s="1"/>
      <c r="XEM62" s="1"/>
      <c r="XEO62" s="1"/>
      <c r="XEQ62" s="1"/>
      <c r="XES62" s="1"/>
      <c r="XEU62" s="1"/>
      <c r="XEW62" s="1"/>
      <c r="XEY62" s="1"/>
      <c r="XFA62" s="1"/>
      <c r="XFC62" s="1"/>
    </row>
    <row r="63" spans="1:1023 1025:2047 2049:3071 3073:4095 4097:5119 5121:6143 6145:7167 7169:8191 8193:9215 9217:10239 10241:11263 11265:12287 12289:13311 13313:14335 14337:15359 15361:16383" x14ac:dyDescent="0.25">
      <c r="J63" s="2"/>
    </row>
    <row r="64" spans="1:1023 1025:2047 2049:3071 3073:4095 4097:5119 5121:6143 6145:7167 7169:8191 8193:9215 9217:10239 10241:11263 11265:12287 12289:13311 13313:14335 14337:15359 15361:16383" x14ac:dyDescent="0.25">
      <c r="D64" s="2"/>
      <c r="E64" s="2"/>
      <c r="F64" s="2"/>
      <c r="G64" s="2"/>
      <c r="H64" s="2"/>
      <c r="I64" s="2"/>
      <c r="J64" s="2"/>
    </row>
  </sheetData>
  <sheetProtection formatColumns="0" selectLockedCells="1" selectUnlockedCells="1"/>
  <mergeCells count="33">
    <mergeCell ref="K4:L4"/>
    <mergeCell ref="O4:P4"/>
    <mergeCell ref="K24:L24"/>
    <mergeCell ref="I5:J5"/>
    <mergeCell ref="K5:L5"/>
    <mergeCell ref="O5:P5"/>
    <mergeCell ref="O24:P24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0" t="s">
        <v>16</v>
      </c>
      <c r="B4" s="348"/>
      <c r="C4" s="348"/>
      <c r="D4" s="348"/>
      <c r="E4" s="351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2"/>
      <c r="M4" s="354" t="s">
        <v>104</v>
      </c>
      <c r="N4" s="355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9"/>
      <c r="B5" s="350"/>
      <c r="C5" s="350"/>
      <c r="D5" s="350"/>
      <c r="E5" s="352" t="s">
        <v>180</v>
      </c>
      <c r="F5" s="340"/>
      <c r="G5" s="344" t="str">
        <f>E5</f>
        <v>jan-out</v>
      </c>
      <c r="H5" s="344"/>
      <c r="I5" s="131" t="s">
        <v>133</v>
      </c>
      <c r="K5" s="339" t="str">
        <f>E5</f>
        <v>jan-out</v>
      </c>
      <c r="L5" s="344"/>
      <c r="M5" s="345" t="str">
        <f>E5</f>
        <v>jan-out</v>
      </c>
      <c r="N5" s="346"/>
      <c r="O5" s="131" t="str">
        <f>I5</f>
        <v>2022 /2021</v>
      </c>
      <c r="Q5" s="339" t="str">
        <f>E5</f>
        <v>jan-out</v>
      </c>
      <c r="R5" s="340"/>
      <c r="S5" s="131" t="str">
        <f>O5</f>
        <v>2022 /2021</v>
      </c>
    </row>
    <row r="6" spans="1:19" ht="19.5" customHeight="1" thickBot="1" x14ac:dyDescent="0.3">
      <c r="A6" s="331"/>
      <c r="B6" s="356"/>
      <c r="C6" s="356"/>
      <c r="D6" s="356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1238693.7800000026</v>
      </c>
      <c r="F7" s="145">
        <v>1229601.9500000025</v>
      </c>
      <c r="G7" s="243">
        <f>E7/E15</f>
        <v>0.45377302312535234</v>
      </c>
      <c r="H7" s="244">
        <f>F7/F15</f>
        <v>0.45276994647476743</v>
      </c>
      <c r="I7" s="164">
        <f t="shared" ref="I7:I11" si="0">(F7-E7)/E7</f>
        <v>-7.3398527923503867E-3</v>
      </c>
      <c r="J7" s="1"/>
      <c r="K7" s="17">
        <v>349207.23500000039</v>
      </c>
      <c r="L7" s="145">
        <v>341154.49500000075</v>
      </c>
      <c r="M7" s="243">
        <f>K7/K15</f>
        <v>0.45860316619474917</v>
      </c>
      <c r="N7" s="244">
        <f>L7/L15</f>
        <v>0.44205318368637125</v>
      </c>
      <c r="O7" s="164">
        <f t="shared" ref="O7:O18" si="1">(L7-K7)/K7</f>
        <v>-2.3060060596967965E-2</v>
      </c>
      <c r="P7" s="1"/>
      <c r="Q7" s="187">
        <f t="shared" ref="Q7:Q18" si="2">(K7/E7)*10</f>
        <v>2.8191570882030237</v>
      </c>
      <c r="R7" s="188">
        <f t="shared" ref="R7:R18" si="3">(L7/F7)*10</f>
        <v>2.7745116620870687</v>
      </c>
      <c r="S7" s="55">
        <f>(R7-Q7)/Q7</f>
        <v>-1.5836444979521424E-2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996634.31000000262</v>
      </c>
      <c r="F8" s="181">
        <v>944817.04000000271</v>
      </c>
      <c r="G8" s="245">
        <f>E8/E7</f>
        <v>0.80458489910234354</v>
      </c>
      <c r="H8" s="246">
        <f>F8/F7</f>
        <v>0.76839260054849523</v>
      </c>
      <c r="I8" s="206">
        <f t="shared" si="0"/>
        <v>-5.1992259828983575E-2</v>
      </c>
      <c r="K8" s="180">
        <v>322107.18300000043</v>
      </c>
      <c r="L8" s="181">
        <v>308465.66300000082</v>
      </c>
      <c r="M8" s="250">
        <f>K8/K7</f>
        <v>0.92239550248722668</v>
      </c>
      <c r="N8" s="246">
        <f>L8/L7</f>
        <v>0.9041817344367693</v>
      </c>
      <c r="O8" s="207">
        <f t="shared" si="1"/>
        <v>-4.2350871759353446E-2</v>
      </c>
      <c r="Q8" s="189">
        <f t="shared" si="2"/>
        <v>3.2319495703494248</v>
      </c>
      <c r="R8" s="190">
        <f t="shared" si="3"/>
        <v>3.2648190066512766</v>
      </c>
      <c r="S8" s="182">
        <f t="shared" ref="S8:S18" si="4">(R8-Q8)/Q8</f>
        <v>1.0170157543113548E-2</v>
      </c>
    </row>
    <row r="9" spans="1:19" ht="24" customHeight="1" x14ac:dyDescent="0.25">
      <c r="A9" s="8"/>
      <c r="B9" t="s">
        <v>37</v>
      </c>
      <c r="E9" s="19">
        <v>155811.57999999999</v>
      </c>
      <c r="F9" s="140">
        <v>178220.90999999989</v>
      </c>
      <c r="G9" s="247">
        <f>E9/E7</f>
        <v>0.12578700443623739</v>
      </c>
      <c r="H9" s="215">
        <f>F9/F7</f>
        <v>0.14494195458945028</v>
      </c>
      <c r="I9" s="182">
        <f t="shared" ref="I9:I10" si="5">(F9-E9)/E9</f>
        <v>0.14382326397049502</v>
      </c>
      <c r="K9" s="19">
        <v>20575.453999999983</v>
      </c>
      <c r="L9" s="140">
        <v>24893.612999999983</v>
      </c>
      <c r="M9" s="247">
        <f>K9/K7</f>
        <v>5.8920468815601604E-2</v>
      </c>
      <c r="N9" s="215">
        <f>L9/L7</f>
        <v>7.2968738107935319E-2</v>
      </c>
      <c r="O9" s="182">
        <f t="shared" si="1"/>
        <v>0.20986943957591425</v>
      </c>
      <c r="Q9" s="189">
        <f t="shared" si="2"/>
        <v>1.3205343274229031</v>
      </c>
      <c r="R9" s="190">
        <f t="shared" si="3"/>
        <v>1.3967840810598486</v>
      </c>
      <c r="S9" s="182">
        <f t="shared" si="4"/>
        <v>5.7741591455446072E-2</v>
      </c>
    </row>
    <row r="10" spans="1:19" ht="24" customHeight="1" thickBot="1" x14ac:dyDescent="0.3">
      <c r="A10" s="8"/>
      <c r="B10" t="s">
        <v>36</v>
      </c>
      <c r="E10" s="19">
        <v>86247.889999999956</v>
      </c>
      <c r="F10" s="140">
        <v>106563.99999999997</v>
      </c>
      <c r="G10" s="247">
        <f>E10/E7</f>
        <v>6.9628096461419042E-2</v>
      </c>
      <c r="H10" s="215">
        <f>F10/F7</f>
        <v>8.6665444862054547E-2</v>
      </c>
      <c r="I10" s="186">
        <f t="shared" si="5"/>
        <v>0.23555486400884734</v>
      </c>
      <c r="K10" s="19">
        <v>6524.5979999999972</v>
      </c>
      <c r="L10" s="140">
        <v>7795.2190000000046</v>
      </c>
      <c r="M10" s="247">
        <f>K10/K7</f>
        <v>1.8684028697171725E-2</v>
      </c>
      <c r="N10" s="215">
        <f>L10/L7</f>
        <v>2.2849527455295546E-2</v>
      </c>
      <c r="O10" s="209">
        <f t="shared" si="1"/>
        <v>0.19474318571044652</v>
      </c>
      <c r="Q10" s="189">
        <f t="shared" si="2"/>
        <v>0.7564936371197023</v>
      </c>
      <c r="R10" s="190">
        <f t="shared" si="3"/>
        <v>0.73150585563605031</v>
      </c>
      <c r="S10" s="182">
        <f t="shared" si="4"/>
        <v>-3.3031053081677274E-2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1491071.3600000017</v>
      </c>
      <c r="F11" s="145">
        <v>1486130.3100000047</v>
      </c>
      <c r="G11" s="243">
        <f>E11/E15</f>
        <v>0.54622697687464772</v>
      </c>
      <c r="H11" s="244">
        <f>F11/F15</f>
        <v>0.54723005352523257</v>
      </c>
      <c r="I11" s="164">
        <f t="shared" si="0"/>
        <v>-3.313758236223526E-3</v>
      </c>
      <c r="J11" s="1"/>
      <c r="K11" s="17">
        <v>412251.16899999947</v>
      </c>
      <c r="L11" s="145">
        <v>430595.39299999998</v>
      </c>
      <c r="M11" s="243">
        <f>K11/K15</f>
        <v>0.54139683380525083</v>
      </c>
      <c r="N11" s="244">
        <f>L11/L15</f>
        <v>0.55794681631362875</v>
      </c>
      <c r="O11" s="164">
        <f t="shared" si="1"/>
        <v>4.4497688252766447E-2</v>
      </c>
      <c r="Q11" s="191">
        <f t="shared" si="2"/>
        <v>2.7647983863092844</v>
      </c>
      <c r="R11" s="192">
        <f t="shared" si="3"/>
        <v>2.8974268952229272</v>
      </c>
      <c r="S11" s="57">
        <f t="shared" si="4"/>
        <v>4.7970408826333223E-2</v>
      </c>
    </row>
    <row r="12" spans="1:19" s="3" customFormat="1" ht="24" customHeight="1" x14ac:dyDescent="0.25">
      <c r="A12" s="46"/>
      <c r="B12" s="3" t="s">
        <v>33</v>
      </c>
      <c r="E12" s="31">
        <v>1198457.5900000017</v>
      </c>
      <c r="F12" s="141">
        <v>1139597.9700000049</v>
      </c>
      <c r="G12" s="247">
        <f>E12/E11</f>
        <v>0.80375602546614555</v>
      </c>
      <c r="H12" s="215">
        <f>F12/F11</f>
        <v>0.76682237239344186</v>
      </c>
      <c r="I12" s="206">
        <f t="shared" ref="I12:I18" si="6">(F12-E12)/E12</f>
        <v>-4.9112810074486465E-2</v>
      </c>
      <c r="K12" s="31">
        <v>383572.34899999946</v>
      </c>
      <c r="L12" s="141">
        <v>393118.88699999999</v>
      </c>
      <c r="M12" s="247">
        <f>K12/K11</f>
        <v>0.93043362358543114</v>
      </c>
      <c r="N12" s="215">
        <f>L12/L11</f>
        <v>0.91296584541024106</v>
      </c>
      <c r="O12" s="206">
        <f t="shared" si="1"/>
        <v>2.4888493721951104E-2</v>
      </c>
      <c r="Q12" s="189">
        <f t="shared" si="2"/>
        <v>3.2005500419918813</v>
      </c>
      <c r="R12" s="190">
        <f t="shared" si="3"/>
        <v>3.4496278279611037</v>
      </c>
      <c r="S12" s="182">
        <f t="shared" si="4"/>
        <v>7.7823431191910791E-2</v>
      </c>
    </row>
    <row r="13" spans="1:19" ht="24" customHeight="1" x14ac:dyDescent="0.25">
      <c r="A13" s="8"/>
      <c r="B13" s="3" t="s">
        <v>37</v>
      </c>
      <c r="D13" s="3"/>
      <c r="E13" s="19">
        <v>133806.59000000003</v>
      </c>
      <c r="F13" s="140">
        <v>123981.72999999995</v>
      </c>
      <c r="G13" s="247">
        <f>E13/E11</f>
        <v>8.9738555504144266E-2</v>
      </c>
      <c r="H13" s="215">
        <f>F13/F11</f>
        <v>8.3425880735855232E-2</v>
      </c>
      <c r="I13" s="182">
        <f t="shared" ref="I13:I14" si="7">(F13-E13)/E13</f>
        <v>-7.3425830521501756E-2</v>
      </c>
      <c r="K13" s="19">
        <v>15158.169999999987</v>
      </c>
      <c r="L13" s="140">
        <v>14448.494999999999</v>
      </c>
      <c r="M13" s="247">
        <f>K13/K11</f>
        <v>3.6769258985412376E-2</v>
      </c>
      <c r="N13" s="215">
        <f>L13/L11</f>
        <v>3.3554690168271263E-2</v>
      </c>
      <c r="O13" s="182">
        <f t="shared" si="1"/>
        <v>-4.6817986603923098E-2</v>
      </c>
      <c r="Q13" s="189">
        <f t="shared" si="2"/>
        <v>1.1328418129480757</v>
      </c>
      <c r="R13" s="190">
        <f t="shared" si="3"/>
        <v>1.1653729142188938</v>
      </c>
      <c r="S13" s="182">
        <f t="shared" si="4"/>
        <v>2.8716367015232266E-2</v>
      </c>
    </row>
    <row r="14" spans="1:19" ht="24" customHeight="1" thickBot="1" x14ac:dyDescent="0.3">
      <c r="A14" s="8"/>
      <c r="B14" t="s">
        <v>36</v>
      </c>
      <c r="E14" s="19">
        <v>158807.17999999993</v>
      </c>
      <c r="F14" s="140">
        <v>222550.60999999981</v>
      </c>
      <c r="G14" s="247">
        <f>E14/E11</f>
        <v>0.10650541902971013</v>
      </c>
      <c r="H14" s="215">
        <f>F14/F11</f>
        <v>0.14975174687070281</v>
      </c>
      <c r="I14" s="186">
        <f t="shared" si="7"/>
        <v>0.40138884148688936</v>
      </c>
      <c r="K14" s="19">
        <v>13520.65</v>
      </c>
      <c r="L14" s="140">
        <v>23028.010999999999</v>
      </c>
      <c r="M14" s="247">
        <f>K14/K11</f>
        <v>3.279711742915644E-2</v>
      </c>
      <c r="N14" s="215">
        <f>L14/L11</f>
        <v>5.3479464421487669E-2</v>
      </c>
      <c r="O14" s="209">
        <f t="shared" si="1"/>
        <v>0.703173368144283</v>
      </c>
      <c r="Q14" s="189">
        <f t="shared" si="2"/>
        <v>0.85138782767882448</v>
      </c>
      <c r="R14" s="190">
        <f t="shared" si="3"/>
        <v>1.0347314258091684</v>
      </c>
      <c r="S14" s="182">
        <f t="shared" si="4"/>
        <v>0.21534674583051247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2729765.1400000043</v>
      </c>
      <c r="F15" s="145">
        <v>2715732.2600000072</v>
      </c>
      <c r="G15" s="243">
        <f>G7+G11</f>
        <v>1</v>
      </c>
      <c r="H15" s="244">
        <f>H7+H11</f>
        <v>1</v>
      </c>
      <c r="I15" s="164">
        <f t="shared" si="6"/>
        <v>-5.1406913343457353E-3</v>
      </c>
      <c r="J15" s="1"/>
      <c r="K15" s="17">
        <v>761458.40399999986</v>
      </c>
      <c r="L15" s="145">
        <v>771749.88800000073</v>
      </c>
      <c r="M15" s="243">
        <f>M7+M11</f>
        <v>1</v>
      </c>
      <c r="N15" s="244">
        <f>N7+N11</f>
        <v>1</v>
      </c>
      <c r="O15" s="164">
        <f t="shared" si="1"/>
        <v>1.3515490729288572E-2</v>
      </c>
      <c r="Q15" s="191">
        <f t="shared" si="2"/>
        <v>2.7894648988007766</v>
      </c>
      <c r="R15" s="192">
        <f t="shared" si="3"/>
        <v>2.8417745716950709</v>
      </c>
      <c r="S15" s="57">
        <f t="shared" si="4"/>
        <v>1.875258330613257E-2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2195091.9000000041</v>
      </c>
      <c r="F16" s="181">
        <f t="shared" ref="F16:F17" si="8">F8+F12</f>
        <v>2084415.0100000077</v>
      </c>
      <c r="G16" s="245">
        <f>E16/E15</f>
        <v>0.80413214596183191</v>
      </c>
      <c r="H16" s="246">
        <f>F16/F15</f>
        <v>0.76753332451115863</v>
      </c>
      <c r="I16" s="207">
        <f t="shared" si="6"/>
        <v>-5.0420162363132133E-2</v>
      </c>
      <c r="J16" s="3"/>
      <c r="K16" s="180">
        <f t="shared" ref="K16:L18" si="9">K8+K12</f>
        <v>705679.53199999989</v>
      </c>
      <c r="L16" s="181">
        <f t="shared" si="9"/>
        <v>701584.55000000075</v>
      </c>
      <c r="M16" s="250">
        <f>K16/K15</f>
        <v>0.92674731579953773</v>
      </c>
      <c r="N16" s="246">
        <f>L16/L15</f>
        <v>0.90908280118856344</v>
      </c>
      <c r="O16" s="207">
        <f t="shared" si="1"/>
        <v>-5.8028918429777355E-3</v>
      </c>
      <c r="P16" s="3"/>
      <c r="Q16" s="189">
        <f t="shared" si="2"/>
        <v>3.214806323143002</v>
      </c>
      <c r="R16" s="190">
        <f t="shared" si="3"/>
        <v>3.3658582702299684</v>
      </c>
      <c r="S16" s="182">
        <f t="shared" si="4"/>
        <v>4.6986328849598732E-2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289618.17000000004</v>
      </c>
      <c r="F17" s="140">
        <f t="shared" si="8"/>
        <v>302202.63999999984</v>
      </c>
      <c r="G17" s="248">
        <f>E17/E15</f>
        <v>0.10609636915504005</v>
      </c>
      <c r="H17" s="215">
        <f>F17/F15</f>
        <v>0.11127851020188531</v>
      </c>
      <c r="I17" s="182">
        <f t="shared" si="6"/>
        <v>4.345193535336473E-2</v>
      </c>
      <c r="K17" s="19">
        <f t="shared" si="9"/>
        <v>35733.623999999967</v>
      </c>
      <c r="L17" s="140">
        <f t="shared" si="9"/>
        <v>39342.107999999978</v>
      </c>
      <c r="M17" s="247">
        <f>K17/K15</f>
        <v>4.6927873948581403E-2</v>
      </c>
      <c r="N17" s="215">
        <f>L17/L15</f>
        <v>5.0977795541967012E-2</v>
      </c>
      <c r="O17" s="182">
        <f t="shared" si="1"/>
        <v>0.10098287260200686</v>
      </c>
      <c r="Q17" s="189">
        <f t="shared" si="2"/>
        <v>1.2338184444712139</v>
      </c>
      <c r="R17" s="190">
        <f t="shared" si="3"/>
        <v>1.3018452783867143</v>
      </c>
      <c r="S17" s="182">
        <f t="shared" si="4"/>
        <v>5.5135205848422117E-2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245055.06999999989</v>
      </c>
      <c r="F18" s="142">
        <f>F10+F14</f>
        <v>329114.60999999975</v>
      </c>
      <c r="G18" s="249">
        <f>E18/E15</f>
        <v>8.9771484883127889E-2</v>
      </c>
      <c r="H18" s="221">
        <f>F18/F15</f>
        <v>0.12118816528695611</v>
      </c>
      <c r="I18" s="208">
        <f t="shared" si="6"/>
        <v>0.34302306008196404</v>
      </c>
      <c r="K18" s="21">
        <f t="shared" si="9"/>
        <v>20045.247999999996</v>
      </c>
      <c r="L18" s="142">
        <f t="shared" si="9"/>
        <v>30823.230000000003</v>
      </c>
      <c r="M18" s="249">
        <f>K18/K15</f>
        <v>2.6324810251880808E-2</v>
      </c>
      <c r="N18" s="221">
        <f>L18/L15</f>
        <v>3.993940326946957E-2</v>
      </c>
      <c r="O18" s="208">
        <f t="shared" si="1"/>
        <v>0.53768264677992561</v>
      </c>
      <c r="Q18" s="193">
        <f t="shared" si="2"/>
        <v>0.81798952374256151</v>
      </c>
      <c r="R18" s="194">
        <f t="shared" si="3"/>
        <v>0.93655003647513624</v>
      </c>
      <c r="S18" s="186">
        <f t="shared" si="4"/>
        <v>0.14494135840532868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/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184</v>
      </c>
      <c r="B1" s="4"/>
    </row>
    <row r="3" spans="1:19" ht="15.75" thickBot="1" x14ac:dyDescent="0.3"/>
    <row r="4" spans="1:19" x14ac:dyDescent="0.25">
      <c r="A4" s="330" t="s">
        <v>16</v>
      </c>
      <c r="B4" s="348"/>
      <c r="C4" s="348"/>
      <c r="D4" s="348"/>
      <c r="E4" s="351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2"/>
      <c r="M4" s="354" t="s">
        <v>13</v>
      </c>
      <c r="N4" s="355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9"/>
      <c r="B5" s="350"/>
      <c r="C5" s="350"/>
      <c r="D5" s="350"/>
      <c r="E5" s="352" t="s">
        <v>67</v>
      </c>
      <c r="F5" s="340"/>
      <c r="G5" s="344" t="str">
        <f>E5</f>
        <v>out</v>
      </c>
      <c r="H5" s="344"/>
      <c r="I5" s="131" t="s">
        <v>133</v>
      </c>
      <c r="K5" s="339" t="str">
        <f>E5</f>
        <v>out</v>
      </c>
      <c r="L5" s="344"/>
      <c r="M5" s="345" t="str">
        <f>E5</f>
        <v>out</v>
      </c>
      <c r="N5" s="346"/>
      <c r="O5" s="131" t="str">
        <f>I5</f>
        <v>2022 /2021</v>
      </c>
      <c r="Q5" s="339" t="str">
        <f>E5</f>
        <v>out</v>
      </c>
      <c r="R5" s="340"/>
      <c r="S5" s="131" t="str">
        <f>O5</f>
        <v>2022 /2021</v>
      </c>
    </row>
    <row r="6" spans="1:19" ht="19.5" customHeight="1" thickBot="1" x14ac:dyDescent="0.3">
      <c r="A6" s="331"/>
      <c r="B6" s="356"/>
      <c r="C6" s="356"/>
      <c r="D6" s="356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127232.08999999998</v>
      </c>
      <c r="F7" s="145">
        <v>130928.53999999998</v>
      </c>
      <c r="G7" s="243">
        <f>E7/E15</f>
        <v>0.43235484144683994</v>
      </c>
      <c r="H7" s="244">
        <f>F7/F15</f>
        <v>0.43640375166753059</v>
      </c>
      <c r="I7" s="164">
        <f t="shared" ref="I7:I18" si="0">(F7-E7)/E7</f>
        <v>2.9052812069659453E-2</v>
      </c>
      <c r="J7" s="1"/>
      <c r="K7" s="17">
        <v>40227.444000000054</v>
      </c>
      <c r="L7" s="145">
        <v>41364.400000000023</v>
      </c>
      <c r="M7" s="243">
        <f>K7/K15</f>
        <v>0.44383188883519131</v>
      </c>
      <c r="N7" s="244">
        <f>L7/L15</f>
        <v>0.43397186717811187</v>
      </c>
      <c r="O7" s="164">
        <f t="shared" ref="O7:O18" si="1">(L7-K7)/K7</f>
        <v>2.8263192660213949E-2</v>
      </c>
      <c r="P7" s="1"/>
      <c r="Q7" s="187">
        <f t="shared" ref="Q7:R18" si="2">(K7/E7)*10</f>
        <v>3.1617372629813802</v>
      </c>
      <c r="R7" s="188">
        <f t="shared" si="2"/>
        <v>3.1593111784489487</v>
      </c>
      <c r="S7" s="55">
        <f>(R7-Q7)/Q7</f>
        <v>-7.6732641919267084E-4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101016.14999999998</v>
      </c>
      <c r="F8" s="181">
        <v>100238.13999999998</v>
      </c>
      <c r="G8" s="245">
        <f>E8/E7</f>
        <v>0.79395182457507374</v>
      </c>
      <c r="H8" s="246">
        <f>F8/F7</f>
        <v>0.76559426997352908</v>
      </c>
      <c r="I8" s="206">
        <f t="shared" si="0"/>
        <v>-7.701837775444767E-3</v>
      </c>
      <c r="K8" s="180">
        <v>37482.133000000053</v>
      </c>
      <c r="L8" s="181">
        <v>37836.428000000022</v>
      </c>
      <c r="M8" s="250">
        <f>K8/K7</f>
        <v>0.93175527135156788</v>
      </c>
      <c r="N8" s="246">
        <f>L8/L7</f>
        <v>0.9147099438164219</v>
      </c>
      <c r="O8" s="207">
        <f t="shared" si="1"/>
        <v>9.4523702799936341E-3</v>
      </c>
      <c r="Q8" s="189">
        <f t="shared" si="2"/>
        <v>3.7105089631707466</v>
      </c>
      <c r="R8" s="190">
        <f t="shared" si="2"/>
        <v>3.774653839346982</v>
      </c>
      <c r="S8" s="182">
        <f t="shared" ref="S8:S18" si="3">(R8-Q8)/Q8</f>
        <v>1.7287352439494315E-2</v>
      </c>
    </row>
    <row r="9" spans="1:19" ht="24" customHeight="1" x14ac:dyDescent="0.25">
      <c r="A9" s="8"/>
      <c r="B9" t="s">
        <v>37</v>
      </c>
      <c r="E9" s="19">
        <v>14680.469999999996</v>
      </c>
      <c r="F9" s="140">
        <v>17520.500000000004</v>
      </c>
      <c r="G9" s="247">
        <f>E9/E7</f>
        <v>0.11538339109260877</v>
      </c>
      <c r="H9" s="215">
        <f>F9/F7</f>
        <v>0.13381727162007617</v>
      </c>
      <c r="I9" s="182">
        <f t="shared" si="0"/>
        <v>0.19345634029428274</v>
      </c>
      <c r="K9" s="19">
        <v>1968.6420000000003</v>
      </c>
      <c r="L9" s="140">
        <v>2567.498</v>
      </c>
      <c r="M9" s="247">
        <f>K9/K7</f>
        <v>4.8937784861498974E-2</v>
      </c>
      <c r="N9" s="215">
        <f>L9/L7</f>
        <v>6.20702343077622E-2</v>
      </c>
      <c r="O9" s="182">
        <f t="shared" si="1"/>
        <v>0.30419751280324187</v>
      </c>
      <c r="Q9" s="189">
        <f t="shared" si="2"/>
        <v>1.3409938510143073</v>
      </c>
      <c r="R9" s="190">
        <f t="shared" si="2"/>
        <v>1.4654250734853456</v>
      </c>
      <c r="S9" s="182">
        <f t="shared" si="3"/>
        <v>9.2790300549790247E-2</v>
      </c>
    </row>
    <row r="10" spans="1:19" ht="24" customHeight="1" thickBot="1" x14ac:dyDescent="0.3">
      <c r="A10" s="8"/>
      <c r="B10" t="s">
        <v>36</v>
      </c>
      <c r="E10" s="19">
        <v>11535.470000000005</v>
      </c>
      <c r="F10" s="140">
        <v>13169.900000000001</v>
      </c>
      <c r="G10" s="247">
        <f>E10/E7</f>
        <v>9.0664784332317477E-2</v>
      </c>
      <c r="H10" s="215">
        <f>F10/F7</f>
        <v>0.10058845840639484</v>
      </c>
      <c r="I10" s="186">
        <f t="shared" si="0"/>
        <v>0.14168733480300291</v>
      </c>
      <c r="K10" s="19">
        <v>776.66899999999998</v>
      </c>
      <c r="L10" s="140">
        <v>960.47400000000016</v>
      </c>
      <c r="M10" s="247">
        <f>K10/K7</f>
        <v>1.9306943786933092E-2</v>
      </c>
      <c r="N10" s="215">
        <f>L10/L7</f>
        <v>2.3219821875815911E-2</v>
      </c>
      <c r="O10" s="209">
        <f t="shared" si="1"/>
        <v>0.23665808729330021</v>
      </c>
      <c r="Q10" s="189">
        <f t="shared" si="2"/>
        <v>0.67328769438956504</v>
      </c>
      <c r="R10" s="190">
        <f t="shared" si="2"/>
        <v>0.72929483139583451</v>
      </c>
      <c r="S10" s="182">
        <f t="shared" si="3"/>
        <v>8.3184554645764366E-2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167044.91999999969</v>
      </c>
      <c r="F11" s="145">
        <v>169088.45</v>
      </c>
      <c r="G11" s="243">
        <f>E11/E15</f>
        <v>0.56764515855316011</v>
      </c>
      <c r="H11" s="244">
        <f>F11/F15</f>
        <v>0.56359624833246957</v>
      </c>
      <c r="I11" s="164">
        <f t="shared" si="0"/>
        <v>1.2233416017681489E-2</v>
      </c>
      <c r="J11" s="1"/>
      <c r="K11" s="17">
        <v>50409.225000000006</v>
      </c>
      <c r="L11" s="145">
        <v>53951.455999999955</v>
      </c>
      <c r="M11" s="243">
        <f>K11/K15</f>
        <v>0.5561681111648088</v>
      </c>
      <c r="N11" s="244">
        <f>L11/L15</f>
        <v>0.56602813282188824</v>
      </c>
      <c r="O11" s="164">
        <f t="shared" si="1"/>
        <v>7.0269499283116307E-2</v>
      </c>
      <c r="Q11" s="191">
        <f t="shared" si="2"/>
        <v>3.0177047586960497</v>
      </c>
      <c r="R11" s="192">
        <f t="shared" si="2"/>
        <v>3.1907239081084455</v>
      </c>
      <c r="S11" s="57">
        <f t="shared" si="3"/>
        <v>5.7334684221115588E-2</v>
      </c>
    </row>
    <row r="12" spans="1:19" s="3" customFormat="1" ht="24" customHeight="1" x14ac:dyDescent="0.25">
      <c r="A12" s="46"/>
      <c r="B12" s="3" t="s">
        <v>33</v>
      </c>
      <c r="E12" s="31">
        <v>134920.2399999997</v>
      </c>
      <c r="F12" s="141">
        <v>131432.91</v>
      </c>
      <c r="G12" s="247">
        <f>E12/E11</f>
        <v>0.80768837507899038</v>
      </c>
      <c r="H12" s="215">
        <f>F12/F11</f>
        <v>0.77730270754744035</v>
      </c>
      <c r="I12" s="206">
        <f t="shared" si="0"/>
        <v>-2.5847345068461959E-2</v>
      </c>
      <c r="K12" s="31">
        <v>47573.517</v>
      </c>
      <c r="L12" s="141">
        <v>49544.455999999955</v>
      </c>
      <c r="M12" s="247">
        <f>K12/K11</f>
        <v>0.94374624882647962</v>
      </c>
      <c r="N12" s="215">
        <f>L12/L11</f>
        <v>0.91831545751054422</v>
      </c>
      <c r="O12" s="206">
        <f t="shared" si="1"/>
        <v>4.1429331365178547E-2</v>
      </c>
      <c r="Q12" s="189">
        <f t="shared" si="2"/>
        <v>3.5260474633012882</v>
      </c>
      <c r="R12" s="190">
        <f t="shared" si="2"/>
        <v>3.7695624330314192</v>
      </c>
      <c r="S12" s="182">
        <f t="shared" si="3"/>
        <v>6.9061739033466782E-2</v>
      </c>
    </row>
    <row r="13" spans="1:19" ht="24" customHeight="1" x14ac:dyDescent="0.25">
      <c r="A13" s="8"/>
      <c r="B13" s="3" t="s">
        <v>37</v>
      </c>
      <c r="D13" s="3"/>
      <c r="E13" s="19">
        <v>15642.480000000005</v>
      </c>
      <c r="F13" s="140">
        <v>12295.119999999999</v>
      </c>
      <c r="G13" s="247">
        <f>E13/E11</f>
        <v>9.3642356798399107E-2</v>
      </c>
      <c r="H13" s="215">
        <f>F13/F11</f>
        <v>7.2714132751231661E-2</v>
      </c>
      <c r="I13" s="182">
        <f t="shared" si="0"/>
        <v>-0.2139916432688426</v>
      </c>
      <c r="K13" s="19">
        <v>1630.2449999999997</v>
      </c>
      <c r="L13" s="140">
        <v>1419.6900000000005</v>
      </c>
      <c r="M13" s="247">
        <f>K13/K11</f>
        <v>3.234021153866181E-2</v>
      </c>
      <c r="N13" s="215">
        <f>L13/L11</f>
        <v>2.6314211056695146E-2</v>
      </c>
      <c r="O13" s="182">
        <f t="shared" si="1"/>
        <v>-0.12915543369248131</v>
      </c>
      <c r="Q13" s="189">
        <f t="shared" si="2"/>
        <v>1.0421908802184814</v>
      </c>
      <c r="R13" s="190">
        <f t="shared" si="2"/>
        <v>1.154677628197204</v>
      </c>
      <c r="S13" s="182">
        <f t="shared" si="3"/>
        <v>0.10793296133539497</v>
      </c>
    </row>
    <row r="14" spans="1:19" ht="24" customHeight="1" thickBot="1" x14ac:dyDescent="0.3">
      <c r="A14" s="8"/>
      <c r="B14" t="s">
        <v>36</v>
      </c>
      <c r="E14" s="19">
        <v>16482.199999999997</v>
      </c>
      <c r="F14" s="140">
        <v>25360.420000000006</v>
      </c>
      <c r="G14" s="247">
        <f>E14/E11</f>
        <v>9.8669268122610537E-2</v>
      </c>
      <c r="H14" s="215">
        <f>F14/F11</f>
        <v>0.14998315970132794</v>
      </c>
      <c r="I14" s="186">
        <f t="shared" si="0"/>
        <v>0.53865503391537595</v>
      </c>
      <c r="K14" s="19">
        <v>1205.4630000000002</v>
      </c>
      <c r="L14" s="140">
        <v>2987.3100000000009</v>
      </c>
      <c r="M14" s="247">
        <f>K14/K11</f>
        <v>2.39135396348585E-2</v>
      </c>
      <c r="N14" s="215">
        <f>L14/L11</f>
        <v>5.5370331432760655E-2</v>
      </c>
      <c r="O14" s="209">
        <f t="shared" si="1"/>
        <v>1.4781432528414398</v>
      </c>
      <c r="Q14" s="189">
        <f t="shared" si="2"/>
        <v>0.73137263229423277</v>
      </c>
      <c r="R14" s="190">
        <f t="shared" si="2"/>
        <v>1.1779418479662405</v>
      </c>
      <c r="S14" s="182">
        <f t="shared" si="3"/>
        <v>0.61059054708018101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294277.00999999966</v>
      </c>
      <c r="F15" s="145">
        <v>300016.98999999993</v>
      </c>
      <c r="G15" s="243">
        <f>G7+G11</f>
        <v>1</v>
      </c>
      <c r="H15" s="244">
        <f>H7+H11</f>
        <v>1.0000000000000002</v>
      </c>
      <c r="I15" s="164">
        <f t="shared" si="0"/>
        <v>1.9505363330965877E-2</v>
      </c>
      <c r="J15" s="1"/>
      <c r="K15" s="17">
        <v>90636.669000000053</v>
      </c>
      <c r="L15" s="145">
        <v>95315.855999999971</v>
      </c>
      <c r="M15" s="243">
        <f>M7+M11</f>
        <v>1</v>
      </c>
      <c r="N15" s="244">
        <f>N7+N11</f>
        <v>1</v>
      </c>
      <c r="O15" s="164">
        <f t="shared" si="1"/>
        <v>5.162576087168335E-2</v>
      </c>
      <c r="Q15" s="191">
        <f t="shared" si="2"/>
        <v>3.079977909249525</v>
      </c>
      <c r="R15" s="192">
        <f t="shared" si="2"/>
        <v>3.1770152750349236</v>
      </c>
      <c r="S15" s="57">
        <f t="shared" si="3"/>
        <v>3.1505864212202431E-2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235936.38999999966</v>
      </c>
      <c r="F16" s="181">
        <f t="shared" ref="F16:F17" si="4">F8+F12</f>
        <v>231671.05</v>
      </c>
      <c r="G16" s="245">
        <f>E16/E15</f>
        <v>0.80174931096384305</v>
      </c>
      <c r="H16" s="246">
        <f>F16/F15</f>
        <v>0.77219310146402054</v>
      </c>
      <c r="I16" s="207">
        <f t="shared" si="0"/>
        <v>-1.807834730369352E-2</v>
      </c>
      <c r="J16" s="3"/>
      <c r="K16" s="180">
        <f t="shared" ref="K16:L18" si="5">K8+K12</f>
        <v>85055.650000000052</v>
      </c>
      <c r="L16" s="181">
        <f t="shared" si="5"/>
        <v>87380.883999999976</v>
      </c>
      <c r="M16" s="250">
        <f>K16/K15</f>
        <v>0.93842427064480938</v>
      </c>
      <c r="N16" s="246">
        <f>L16/L15</f>
        <v>0.91675076600056971</v>
      </c>
      <c r="O16" s="207">
        <f t="shared" si="1"/>
        <v>2.7337795901858638E-2</v>
      </c>
      <c r="P16" s="3"/>
      <c r="Q16" s="189">
        <f t="shared" si="2"/>
        <v>3.6050246424470664</v>
      </c>
      <c r="R16" s="190">
        <f t="shared" si="2"/>
        <v>3.771765354367755</v>
      </c>
      <c r="S16" s="182">
        <f t="shared" si="3"/>
        <v>4.6252308502253689E-2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30322.95</v>
      </c>
      <c r="F17" s="140">
        <f t="shared" si="4"/>
        <v>29815.620000000003</v>
      </c>
      <c r="G17" s="248">
        <f>E17/E15</f>
        <v>0.10304219823356243</v>
      </c>
      <c r="H17" s="215">
        <f>F17/F15</f>
        <v>9.9379771792257529E-2</v>
      </c>
      <c r="I17" s="182">
        <f t="shared" si="0"/>
        <v>-1.6730891948177801E-2</v>
      </c>
      <c r="K17" s="19">
        <f t="shared" si="5"/>
        <v>3598.8869999999997</v>
      </c>
      <c r="L17" s="140">
        <f t="shared" si="5"/>
        <v>3987.1880000000006</v>
      </c>
      <c r="M17" s="247">
        <f>K17/K15</f>
        <v>3.970674385661721E-2</v>
      </c>
      <c r="N17" s="215">
        <f>L17/L15</f>
        <v>4.18313192298247E-2</v>
      </c>
      <c r="O17" s="182">
        <f t="shared" si="1"/>
        <v>0.10789474634796838</v>
      </c>
      <c r="Q17" s="189">
        <f t="shared" si="2"/>
        <v>1.186852532487769</v>
      </c>
      <c r="R17" s="190">
        <f t="shared" si="2"/>
        <v>1.3372815993764342</v>
      </c>
      <c r="S17" s="182">
        <f t="shared" si="3"/>
        <v>0.12674621553307039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28017.670000000002</v>
      </c>
      <c r="F18" s="142">
        <f>F10+F14</f>
        <v>38530.320000000007</v>
      </c>
      <c r="G18" s="249">
        <f>E18/E15</f>
        <v>9.5208490802594581E-2</v>
      </c>
      <c r="H18" s="221">
        <f>F18/F15</f>
        <v>0.12842712674372214</v>
      </c>
      <c r="I18" s="208">
        <f t="shared" si="0"/>
        <v>0.37521499824931925</v>
      </c>
      <c r="K18" s="21">
        <f t="shared" si="5"/>
        <v>1982.1320000000001</v>
      </c>
      <c r="L18" s="142">
        <f t="shared" si="5"/>
        <v>3947.784000000001</v>
      </c>
      <c r="M18" s="249">
        <f>K18/K15</f>
        <v>2.1868985498573419E-2</v>
      </c>
      <c r="N18" s="221">
        <f>L18/L15</f>
        <v>4.1417914769605615E-2</v>
      </c>
      <c r="O18" s="208">
        <f t="shared" si="1"/>
        <v>0.99168572022448598</v>
      </c>
      <c r="Q18" s="193">
        <f t="shared" si="2"/>
        <v>0.70745782929130085</v>
      </c>
      <c r="R18" s="194">
        <f t="shared" si="2"/>
        <v>1.0245915424528009</v>
      </c>
      <c r="S18" s="186">
        <f t="shared" si="3"/>
        <v>0.44827225034627183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2022-12-12T20:58:14Z</dcterms:modified>
</cp:coreProperties>
</file>